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_PR00F__\___developing___\projects\PGE\PGE\PURE\docpages\internal\"/>
    </mc:Choice>
  </mc:AlternateContent>
  <xr:revisionPtr revIDLastSave="0" documentId="13_ncr:1_{D57B2189-0B42-4AF8-8325-24EB0342788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Munka1" sheetId="1" r:id="rId1"/>
    <sheet name="Munka2" sheetId="2" r:id="rId2"/>
    <sheet name="Munk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E33" i="1"/>
  <c r="E32" i="1"/>
  <c r="AA34" i="1"/>
  <c r="AA33" i="1"/>
  <c r="AA32" i="1"/>
  <c r="R31" i="1"/>
  <c r="C47" i="1"/>
  <c r="P34" i="1"/>
  <c r="P35" i="1"/>
  <c r="P36" i="1"/>
  <c r="S32" i="1"/>
  <c r="T32" i="1"/>
  <c r="T34" i="1" s="1"/>
  <c r="P20" i="1"/>
  <c r="W64" i="1"/>
  <c r="AB41" i="1"/>
  <c r="AC41" i="1"/>
  <c r="AD41" i="1"/>
  <c r="AE41" i="1"/>
  <c r="AB40" i="1"/>
  <c r="T3" i="1"/>
  <c r="Q3" i="1"/>
  <c r="T5" i="1" s="1"/>
  <c r="AE27" i="1"/>
  <c r="AD27" i="1"/>
  <c r="AC27" i="1"/>
  <c r="AB27" i="1"/>
  <c r="AB26" i="1"/>
  <c r="AA20" i="1"/>
  <c r="AA19" i="1"/>
  <c r="AA18" i="1"/>
  <c r="AE16" i="1"/>
  <c r="AD16" i="1"/>
  <c r="AC16" i="1"/>
  <c r="AB16" i="1"/>
  <c r="AE15" i="1"/>
  <c r="AD15" i="1"/>
  <c r="AC15" i="1"/>
  <c r="AB15" i="1"/>
  <c r="AE14" i="1"/>
  <c r="AD14" i="1"/>
  <c r="AC14" i="1"/>
  <c r="AB14" i="1"/>
  <c r="J4" i="1"/>
  <c r="B46" i="1" s="1"/>
  <c r="L64" i="1"/>
  <c r="R41" i="1"/>
  <c r="S41" i="1"/>
  <c r="T41" i="1"/>
  <c r="Q41" i="1"/>
  <c r="Q40" i="1"/>
  <c r="P19" i="1"/>
  <c r="P18" i="1"/>
  <c r="T16" i="1"/>
  <c r="S16" i="1"/>
  <c r="R16" i="1"/>
  <c r="Q16" i="1"/>
  <c r="T15" i="1"/>
  <c r="S15" i="1"/>
  <c r="R15" i="1"/>
  <c r="Q15" i="1"/>
  <c r="T14" i="1"/>
  <c r="S14" i="1"/>
  <c r="R14" i="1"/>
  <c r="Q14" i="1"/>
  <c r="I16" i="1"/>
  <c r="I15" i="1"/>
  <c r="I14" i="1"/>
  <c r="H16" i="1"/>
  <c r="H15" i="1"/>
  <c r="H14" i="1"/>
  <c r="G16" i="1"/>
  <c r="G15" i="1"/>
  <c r="G14" i="1"/>
  <c r="F16" i="1"/>
  <c r="F15" i="1"/>
  <c r="F14" i="1"/>
  <c r="E20" i="1"/>
  <c r="E19" i="1"/>
  <c r="E18" i="1"/>
  <c r="A64" i="1"/>
  <c r="F26" i="1"/>
  <c r="F40" i="1"/>
  <c r="J7" i="1"/>
  <c r="T6" i="1" s="1"/>
  <c r="Z48" i="1" s="1"/>
  <c r="I41" i="1"/>
  <c r="H41" i="1"/>
  <c r="G41" i="1"/>
  <c r="F41" i="1"/>
  <c r="G27" i="1"/>
  <c r="H27" i="1"/>
  <c r="I27" i="1"/>
  <c r="F27" i="1"/>
  <c r="D48" i="1" l="1"/>
  <c r="T19" i="1"/>
  <c r="T43" i="1" s="1"/>
  <c r="R34" i="1"/>
  <c r="N46" i="1" s="1"/>
  <c r="Q30" i="1"/>
  <c r="Q36" i="1" s="1"/>
  <c r="M48" i="1" s="1"/>
  <c r="S36" i="1"/>
  <c r="O48" i="1" s="1"/>
  <c r="R37" i="1"/>
  <c r="N49" i="1" s="1"/>
  <c r="R36" i="1"/>
  <c r="N48" i="1" s="1"/>
  <c r="R35" i="1"/>
  <c r="N47" i="1" s="1"/>
  <c r="S35" i="1"/>
  <c r="O47" i="1" s="1"/>
  <c r="Q4" i="1"/>
  <c r="E48" i="1"/>
  <c r="Y48" i="1"/>
  <c r="Y47" i="1"/>
  <c r="S37" i="1"/>
  <c r="O49" i="1" s="1"/>
  <c r="AA48" i="1"/>
  <c r="T37" i="1"/>
  <c r="P49" i="1" s="1"/>
  <c r="T35" i="1"/>
  <c r="P47" i="1" s="1"/>
  <c r="S34" i="1"/>
  <c r="O46" i="1" s="1"/>
  <c r="AB19" i="1"/>
  <c r="AB29" i="1" s="1"/>
  <c r="T36" i="1"/>
  <c r="P48" i="1" s="1"/>
  <c r="P46" i="1"/>
  <c r="AE21" i="1"/>
  <c r="AE31" i="1" s="1"/>
  <c r="AD19" i="1"/>
  <c r="AD29" i="1" s="1"/>
  <c r="G21" i="1"/>
  <c r="G31" i="1" s="1"/>
  <c r="F20" i="1"/>
  <c r="F30" i="1" s="1"/>
  <c r="R20" i="1"/>
  <c r="R44" i="1" s="1"/>
  <c r="AC18" i="1"/>
  <c r="AC28" i="1" s="1"/>
  <c r="G20" i="1"/>
  <c r="G30" i="1" s="1"/>
  <c r="H18" i="1"/>
  <c r="H28" i="1" s="1"/>
  <c r="AD18" i="1"/>
  <c r="AD28" i="1" s="1"/>
  <c r="AD21" i="1"/>
  <c r="AE18" i="1"/>
  <c r="AD20" i="1"/>
  <c r="G18" i="1"/>
  <c r="G28" i="1" s="1"/>
  <c r="AC20" i="1"/>
  <c r="R18" i="1"/>
  <c r="R42" i="1" s="1"/>
  <c r="AC21" i="1"/>
  <c r="Q18" i="1"/>
  <c r="Q42" i="1" s="1"/>
  <c r="F19" i="1"/>
  <c r="F29" i="1" s="1"/>
  <c r="Q20" i="1"/>
  <c r="Q44" i="1" s="1"/>
  <c r="S18" i="1"/>
  <c r="S42" i="1" s="1"/>
  <c r="AB18" i="1"/>
  <c r="AE19" i="1"/>
  <c r="AC19" i="1"/>
  <c r="AB20" i="1"/>
  <c r="AB21" i="1"/>
  <c r="AE20" i="1"/>
  <c r="I18" i="1"/>
  <c r="I28" i="1" s="1"/>
  <c r="T18" i="1"/>
  <c r="T42" i="1" s="1"/>
  <c r="T20" i="1"/>
  <c r="T44" i="1" s="1"/>
  <c r="T21" i="1"/>
  <c r="T45" i="1" s="1"/>
  <c r="S20" i="1"/>
  <c r="S44" i="1" s="1"/>
  <c r="H21" i="1"/>
  <c r="H31" i="1" s="1"/>
  <c r="S21" i="1"/>
  <c r="S45" i="1" s="1"/>
  <c r="S19" i="1"/>
  <c r="S43" i="1" s="1"/>
  <c r="H20" i="1"/>
  <c r="H30" i="1" s="1"/>
  <c r="R21" i="1"/>
  <c r="R45" i="1" s="1"/>
  <c r="R19" i="1"/>
  <c r="R43" i="1" s="1"/>
  <c r="Q19" i="1"/>
  <c r="Q43" i="1" s="1"/>
  <c r="Q21" i="1"/>
  <c r="Q45" i="1" s="1"/>
  <c r="I19" i="1"/>
  <c r="I29" i="1" s="1"/>
  <c r="F21" i="1"/>
  <c r="F31" i="1" s="1"/>
  <c r="F18" i="1"/>
  <c r="F28" i="1" s="1"/>
  <c r="I21" i="1"/>
  <c r="I31" i="1" s="1"/>
  <c r="G19" i="1"/>
  <c r="G29" i="1" s="1"/>
  <c r="I20" i="1"/>
  <c r="I30" i="1" s="1"/>
  <c r="H19" i="1"/>
  <c r="H29" i="1" s="1"/>
  <c r="Q34" i="1" l="1"/>
  <c r="M46" i="1" s="1"/>
  <c r="Q46" i="1" s="1"/>
  <c r="Q37" i="1"/>
  <c r="M49" i="1" s="1"/>
  <c r="Q35" i="1"/>
  <c r="M47" i="1" s="1"/>
  <c r="Q47" i="1" s="1"/>
  <c r="T4" i="1"/>
  <c r="X46" i="1" s="1"/>
  <c r="G35" i="1"/>
  <c r="G45" i="1" s="1"/>
  <c r="AD31" i="1"/>
  <c r="AE30" i="1"/>
  <c r="AE29" i="1"/>
  <c r="AE28" i="1"/>
  <c r="AD30" i="1"/>
  <c r="AC29" i="1"/>
  <c r="AC30" i="1"/>
  <c r="AC31" i="1"/>
  <c r="Q48" i="1"/>
  <c r="AB31" i="1"/>
  <c r="AB30" i="1"/>
  <c r="Q49" i="1"/>
  <c r="AB28" i="1"/>
  <c r="T48" i="1"/>
  <c r="T49" i="1"/>
  <c r="H32" i="1"/>
  <c r="H42" i="1" s="1"/>
  <c r="S49" i="1"/>
  <c r="S48" i="1"/>
  <c r="R48" i="1"/>
  <c r="R49" i="1"/>
  <c r="I32" i="1"/>
  <c r="I42" i="1" s="1"/>
  <c r="I34" i="1"/>
  <c r="I44" i="1" s="1"/>
  <c r="I33" i="1"/>
  <c r="I43" i="1" s="1"/>
  <c r="I35" i="1"/>
  <c r="I45" i="1" s="1"/>
  <c r="H33" i="1"/>
  <c r="H43" i="1" s="1"/>
  <c r="G34" i="1"/>
  <c r="G44" i="1" s="1"/>
  <c r="G32" i="1"/>
  <c r="G42" i="1" s="1"/>
  <c r="G33" i="1"/>
  <c r="G43" i="1" s="1"/>
  <c r="H35" i="1"/>
  <c r="H45" i="1" s="1"/>
  <c r="H34" i="1"/>
  <c r="H44" i="1" s="1"/>
  <c r="F33" i="1"/>
  <c r="F43" i="1" s="1"/>
  <c r="F34" i="1"/>
  <c r="F44" i="1" s="1"/>
  <c r="F32" i="1"/>
  <c r="F42" i="1" s="1"/>
  <c r="F35" i="1"/>
  <c r="F45" i="1" s="1"/>
  <c r="R47" i="1" l="1"/>
  <c r="R46" i="1"/>
  <c r="M57" i="1" s="1"/>
  <c r="M67" i="1" s="1"/>
  <c r="T46" i="1"/>
  <c r="M59" i="1" s="1"/>
  <c r="M69" i="1" s="1"/>
  <c r="N56" i="1"/>
  <c r="N66" i="1" s="1"/>
  <c r="T47" i="1"/>
  <c r="N59" i="1" s="1"/>
  <c r="N69" i="1" s="1"/>
  <c r="S47" i="1"/>
  <c r="N58" i="1" s="1"/>
  <c r="N68" i="1" s="1"/>
  <c r="S46" i="1"/>
  <c r="M58" i="1" s="1"/>
  <c r="M68" i="1" s="1"/>
  <c r="X48" i="1"/>
  <c r="O59" i="1"/>
  <c r="AC32" i="1"/>
  <c r="AC42" i="1" s="1"/>
  <c r="N57" i="1"/>
  <c r="N67" i="1" s="1"/>
  <c r="AE32" i="1"/>
  <c r="AE42" i="1" s="1"/>
  <c r="M56" i="1"/>
  <c r="M66" i="1" s="1"/>
  <c r="AB34" i="1"/>
  <c r="AB44" i="1" s="1"/>
  <c r="AE33" i="1"/>
  <c r="AE43" i="1" s="1"/>
  <c r="AE35" i="1"/>
  <c r="AE45" i="1" s="1"/>
  <c r="AE34" i="1"/>
  <c r="AE44" i="1" s="1"/>
  <c r="AD35" i="1"/>
  <c r="AD45" i="1" s="1"/>
  <c r="AD32" i="1"/>
  <c r="AD42" i="1" s="1"/>
  <c r="AD33" i="1"/>
  <c r="AD43" i="1" s="1"/>
  <c r="AD34" i="1"/>
  <c r="AD44" i="1" s="1"/>
  <c r="AC34" i="1"/>
  <c r="AC44" i="1" s="1"/>
  <c r="AC35" i="1"/>
  <c r="AC45" i="1" s="1"/>
  <c r="AC33" i="1"/>
  <c r="AC43" i="1" s="1"/>
  <c r="AB35" i="1"/>
  <c r="AB45" i="1" s="1"/>
  <c r="AB33" i="1"/>
  <c r="AB43" i="1" s="1"/>
  <c r="O56" i="1"/>
  <c r="AB32" i="1"/>
  <c r="AB42" i="1" s="1"/>
  <c r="O57" i="1"/>
  <c r="O58" i="1"/>
  <c r="H49" i="1"/>
  <c r="I47" i="1"/>
  <c r="I49" i="1"/>
  <c r="I48" i="1"/>
  <c r="I46" i="1"/>
  <c r="G46" i="1"/>
  <c r="G49" i="1"/>
  <c r="G48" i="1"/>
  <c r="G47" i="1"/>
  <c r="H48" i="1"/>
  <c r="H46" i="1"/>
  <c r="H47" i="1"/>
  <c r="F48" i="1"/>
  <c r="F47" i="1"/>
  <c r="F46" i="1"/>
  <c r="F49" i="1"/>
  <c r="B56" i="1" l="1"/>
  <c r="O69" i="1"/>
  <c r="P69" i="1" s="1"/>
  <c r="O68" i="1"/>
  <c r="P68" i="1" s="1"/>
  <c r="O67" i="1"/>
  <c r="P67" i="1" s="1"/>
  <c r="D56" i="1"/>
  <c r="D66" i="1" s="1"/>
  <c r="E66" i="1" s="1"/>
  <c r="O66" i="1"/>
  <c r="P66" i="1" s="1"/>
  <c r="AC46" i="1"/>
  <c r="AE46" i="1"/>
  <c r="AC49" i="1"/>
  <c r="AB49" i="1"/>
  <c r="AE48" i="1"/>
  <c r="AD48" i="1"/>
  <c r="AC47" i="1"/>
  <c r="AE47" i="1"/>
  <c r="AB48" i="1"/>
  <c r="AE49" i="1"/>
  <c r="AB47" i="1"/>
  <c r="AC48" i="1"/>
  <c r="AD47" i="1"/>
  <c r="AB46" i="1"/>
  <c r="AD46" i="1"/>
  <c r="AD49" i="1"/>
  <c r="C58" i="1"/>
  <c r="C68" i="1" s="1"/>
  <c r="B58" i="1"/>
  <c r="B68" i="1" s="1"/>
  <c r="D58" i="1"/>
  <c r="C59" i="1"/>
  <c r="C69" i="1" s="1"/>
  <c r="B59" i="1"/>
  <c r="B69" i="1" s="1"/>
  <c r="D59" i="1"/>
  <c r="B57" i="1"/>
  <c r="B67" i="1" s="1"/>
  <c r="D57" i="1"/>
  <c r="C57" i="1"/>
  <c r="C67" i="1" s="1"/>
  <c r="C56" i="1"/>
  <c r="C66" i="1" s="1"/>
  <c r="B66" i="1"/>
  <c r="D69" i="1" l="1"/>
  <c r="E69" i="1" s="1"/>
  <c r="D68" i="1"/>
  <c r="E68" i="1" s="1"/>
  <c r="D67" i="1"/>
  <c r="E67" i="1" s="1"/>
  <c r="Y56" i="1"/>
  <c r="Y66" i="1" s="1"/>
  <c r="X57" i="1"/>
  <c r="X67" i="1" s="1"/>
  <c r="X59" i="1"/>
  <c r="X69" i="1" s="1"/>
  <c r="Y57" i="1"/>
  <c r="Y67" i="1" s="1"/>
  <c r="Y59" i="1"/>
  <c r="Y69" i="1" s="1"/>
  <c r="Z57" i="1"/>
  <c r="X56" i="1"/>
  <c r="X66" i="1" s="1"/>
  <c r="Z56" i="1"/>
  <c r="Z59" i="1"/>
  <c r="Y58" i="1"/>
  <c r="Y68" i="1" s="1"/>
  <c r="Z58" i="1"/>
  <c r="X58" i="1"/>
  <c r="X68" i="1" s="1"/>
  <c r="Z69" i="1" l="1"/>
  <c r="AA69" i="1" s="1"/>
  <c r="Z68" i="1"/>
  <c r="AA68" i="1" s="1"/>
  <c r="Z67" i="1"/>
  <c r="AA67" i="1" s="1"/>
  <c r="Z66" i="1"/>
  <c r="AA66" i="1" s="1"/>
</calcChain>
</file>

<file path=xl/sharedStrings.xml><?xml version="1.0" encoding="utf-8"?>
<sst xmlns="http://schemas.openxmlformats.org/spreadsheetml/2006/main" count="177" uniqueCount="81">
  <si>
    <t>PRRE</t>
  </si>
  <si>
    <t>x</t>
  </si>
  <si>
    <t>y</t>
  </si>
  <si>
    <t>z</t>
  </si>
  <si>
    <t>Obj Pos</t>
  </si>
  <si>
    <t>v1</t>
  </si>
  <si>
    <t>v2</t>
  </si>
  <si>
    <t>v3</t>
  </si>
  <si>
    <t>v4</t>
  </si>
  <si>
    <t>PR00FPS</t>
  </si>
  <si>
    <t>MTr</t>
  </si>
  <si>
    <t>v1'</t>
  </si>
  <si>
    <t>v2'</t>
  </si>
  <si>
    <t>v3'</t>
  </si>
  <si>
    <t>v4'</t>
  </si>
  <si>
    <t>1. Modeling Transform (translation only: no scaling, no rotation)</t>
  </si>
  <si>
    <t>2. View Transform (camera translation only: no rotation)</t>
  </si>
  <si>
    <t>VTr</t>
  </si>
  <si>
    <t>v1''</t>
  </si>
  <si>
    <t>v2''</t>
  </si>
  <si>
    <t>v3''</t>
  </si>
  <si>
    <t>v4''</t>
  </si>
  <si>
    <t>Cam Pos</t>
  </si>
  <si>
    <t>3. Projection Transform</t>
  </si>
  <si>
    <t>Cam Fov</t>
  </si>
  <si>
    <t>Cam Aspect</t>
  </si>
  <si>
    <t>Cam NearPl</t>
  </si>
  <si>
    <t>Cam FarPl</t>
  </si>
  <si>
    <t>PTr</t>
  </si>
  <si>
    <t>v1'''</t>
  </si>
  <si>
    <t>v2'''</t>
  </si>
  <si>
    <t>v3'''</t>
  </si>
  <si>
    <t>v4'''</t>
  </si>
  <si>
    <t>DeltaZ</t>
  </si>
  <si>
    <t>4. Perspective Divide</t>
  </si>
  <si>
    <t>v1''''</t>
  </si>
  <si>
    <t>v2''''</t>
  </si>
  <si>
    <t>v3''''</t>
  </si>
  <si>
    <t>v4''''</t>
  </si>
  <si>
    <t>eye coordinates</t>
  </si>
  <si>
    <t>clip coordinates</t>
  </si>
  <si>
    <t>normalized device coordinates</t>
  </si>
  <si>
    <t>world coordinates</t>
  </si>
  <si>
    <t>Viewport X</t>
  </si>
  <si>
    <t>Viewport Y</t>
  </si>
  <si>
    <t>Viewport W</t>
  </si>
  <si>
    <t>Viewport H</t>
  </si>
  <si>
    <t>5. Viewport Transformation</t>
  </si>
  <si>
    <t>window (screen) coordinates</t>
  </si>
  <si>
    <t>v1'''''</t>
  </si>
  <si>
    <t>v2'''''</t>
  </si>
  <si>
    <t>v3'''''</t>
  </si>
  <si>
    <t>v4'''''</t>
  </si>
  <si>
    <t>Tr done with negated x,y cam pos!</t>
  </si>
  <si>
    <t>PTr' (final projection matrix)</t>
  </si>
  <si>
    <t>PTr'</t>
  </si>
  <si>
    <t>2-3. View + Projection Transform (camera is translated only: no rotation)</t>
  </si>
  <si>
    <t>Note: translation by camera pos is also applied to the projection matrix.</t>
  </si>
  <si>
    <t>PRRE alternative: gluPerspective() src + glFrustum() src</t>
  </si>
  <si>
    <t>gluPerspective() matrix is calculated based on the official API doc.</t>
  </si>
  <si>
    <t>ymax</t>
  </si>
  <si>
    <t>xmax</t>
  </si>
  <si>
    <t>temp2</t>
  </si>
  <si>
    <t>temp3</t>
  </si>
  <si>
    <t>temp4</t>
  </si>
  <si>
    <t>for glFrustum()</t>
  </si>
  <si>
    <t>Z-test: GREATER</t>
  </si>
  <si>
    <t>Z-test: LEQUAL</t>
  </si>
  <si>
    <t>Z-clear:</t>
  </si>
  <si>
    <t>First gluPerspective() gets called, then glTranslate().</t>
  </si>
  <si>
    <t>Matrix multiplications happen is reverse order, so translate, then perspective.</t>
  </si>
  <si>
    <t>Highlighted cells are calculated, do NOT manually modify them!</t>
  </si>
  <si>
    <t>zNear</t>
  </si>
  <si>
    <t>zFar</t>
  </si>
  <si>
    <t>glDepthRange()</t>
  </si>
  <si>
    <t>All coords should be in [-1; 1]!</t>
  </si>
  <si>
    <t>Tr done with negated obj Z pos!</t>
  </si>
  <si>
    <t>depth</t>
  </si>
  <si>
    <t>Depth values should be in [0; 1]!</t>
  </si>
  <si>
    <t xml:space="preserve">temp </t>
  </si>
  <si>
    <t>Input values above ... Do NOT modify anything below!             --- Sheet made by PRooF88 ---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</si>
</sst>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\°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</fills>
  <borders count="3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116">
    <xf numFmtId="0" fontId="0" fillId="0" borderId="0" xfId="0"/>
    <xf numFmtId="0" fontId="1" fillId="0" borderId="0" xfId="0" applyFont="1" applyAlignment="1">
      <alignment horizontal="right"/>
    </xf>
    <xf numFmtId="164" fontId="0" fillId="0" borderId="0" xfId="0" applyNumberFormat="1"/>
    <xf numFmtId="2" fontId="0" fillId="2" borderId="1" xfId="0" applyNumberFormat="1" applyFill="1" applyBorder="1"/>
    <xf numFmtId="2" fontId="0" fillId="2" borderId="2" xfId="0" applyNumberFormat="1" applyFill="1" applyBorder="1"/>
    <xf numFmtId="2" fontId="0" fillId="2" borderId="3" xfId="0" applyNumberFormat="1" applyFill="1" applyBorder="1"/>
    <xf numFmtId="2" fontId="0" fillId="2" borderId="4" xfId="0" applyNumberFormat="1" applyFill="1" applyBorder="1"/>
    <xf numFmtId="2" fontId="0" fillId="2" borderId="5" xfId="0" applyNumberFormat="1" applyFill="1" applyBorder="1"/>
    <xf numFmtId="2" fontId="0" fillId="2" borderId="6" xfId="0" applyNumberFormat="1" applyFill="1" applyBorder="1"/>
    <xf numFmtId="2" fontId="0" fillId="2" borderId="8" xfId="0" applyNumberFormat="1" applyFill="1" applyBorder="1"/>
    <xf numFmtId="2" fontId="0" fillId="2" borderId="9" xfId="0" applyNumberFormat="1" applyFill="1" applyBorder="1"/>
    <xf numFmtId="165" fontId="0" fillId="2" borderId="1" xfId="0" applyNumberFormat="1" applyFill="1" applyBorder="1"/>
    <xf numFmtId="165" fontId="0" fillId="2" borderId="2" xfId="0" applyNumberFormat="1" applyFill="1" applyBorder="1"/>
    <xf numFmtId="165" fontId="0" fillId="2" borderId="3" xfId="0" applyNumberFormat="1" applyFill="1" applyBorder="1"/>
    <xf numFmtId="165" fontId="0" fillId="2" borderId="4" xfId="0" applyNumberFormat="1" applyFill="1" applyBorder="1"/>
    <xf numFmtId="165" fontId="0" fillId="2" borderId="5" xfId="0" applyNumberFormat="1" applyFill="1" applyBorder="1"/>
    <xf numFmtId="165" fontId="0" fillId="2" borderId="6" xfId="0" applyNumberFormat="1" applyFill="1" applyBorder="1"/>
    <xf numFmtId="165" fontId="0" fillId="2" borderId="8" xfId="0" applyNumberFormat="1" applyFill="1" applyBorder="1"/>
    <xf numFmtId="165" fontId="0" fillId="2" borderId="9" xfId="0" applyNumberFormat="1" applyFill="1" applyBorder="1"/>
    <xf numFmtId="165" fontId="0" fillId="2" borderId="7" xfId="0" applyNumberFormat="1" applyFill="1" applyBorder="1"/>
    <xf numFmtId="1" fontId="0" fillId="2" borderId="1" xfId="0" applyNumberFormat="1" applyFill="1" applyBorder="1"/>
    <xf numFmtId="1" fontId="0" fillId="2" borderId="2" xfId="0" applyNumberFormat="1" applyFill="1" applyBorder="1"/>
    <xf numFmtId="1" fontId="0" fillId="2" borderId="4" xfId="0" applyNumberFormat="1" applyFill="1" applyBorder="1"/>
    <xf numFmtId="1" fontId="0" fillId="2" borderId="5" xfId="0" applyNumberFormat="1" applyFill="1" applyBorder="1"/>
    <xf numFmtId="1" fontId="0" fillId="2" borderId="8" xfId="0" applyNumberFormat="1" applyFill="1" applyBorder="1"/>
    <xf numFmtId="2" fontId="0" fillId="2" borderId="7" xfId="0" applyNumberFormat="1" applyFill="1" applyBorder="1"/>
    <xf numFmtId="1" fontId="0" fillId="2" borderId="7" xfId="0" applyNumberFormat="1" applyFill="1" applyBorder="1"/>
    <xf numFmtId="0" fontId="1" fillId="0" borderId="10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13" xfId="0" applyBorder="1"/>
    <xf numFmtId="0" fontId="0" fillId="0" borderId="14" xfId="0" applyBorder="1"/>
    <xf numFmtId="0" fontId="1" fillId="0" borderId="14" xfId="0" applyFont="1" applyBorder="1" applyAlignment="1">
      <alignment horizontal="right"/>
    </xf>
    <xf numFmtId="164" fontId="0" fillId="2" borderId="4" xfId="0" applyNumberFormat="1" applyFill="1" applyBorder="1"/>
    <xf numFmtId="165" fontId="4" fillId="2" borderId="3" xfId="0" applyNumberFormat="1" applyFont="1" applyFill="1" applyBorder="1"/>
    <xf numFmtId="165" fontId="4" fillId="2" borderId="6" xfId="0" applyNumberFormat="1" applyFont="1" applyFill="1" applyBorder="1"/>
    <xf numFmtId="164" fontId="0" fillId="0" borderId="12" xfId="0" applyNumberFormat="1" applyBorder="1"/>
    <xf numFmtId="164" fontId="0" fillId="0" borderId="15" xfId="0" applyNumberFormat="1" applyBorder="1"/>
    <xf numFmtId="166" fontId="0" fillId="0" borderId="4" xfId="0" applyNumberFormat="1" applyBorder="1"/>
    <xf numFmtId="164" fontId="0" fillId="0" borderId="4" xfId="0" applyNumberFormat="1" applyBorder="1"/>
    <xf numFmtId="164" fontId="0" fillId="0" borderId="1" xfId="0" applyNumberFormat="1" applyBorder="1"/>
    <xf numFmtId="1" fontId="0" fillId="0" borderId="4" xfId="0" applyNumberFormat="1" applyBorder="1"/>
    <xf numFmtId="0" fontId="1" fillId="0" borderId="9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165" fontId="0" fillId="2" borderId="11" xfId="0" applyNumberFormat="1" applyFill="1" applyBorder="1"/>
    <xf numFmtId="0" fontId="1" fillId="0" borderId="0" xfId="0" applyFont="1"/>
    <xf numFmtId="165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1" fontId="0" fillId="0" borderId="0" xfId="0" applyNumberFormat="1"/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7" xfId="0" applyBorder="1"/>
    <xf numFmtId="0" fontId="0" fillId="0" borderId="19" xfId="0" applyBorder="1"/>
    <xf numFmtId="0" fontId="1" fillId="0" borderId="20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164" fontId="0" fillId="2" borderId="0" xfId="0" applyNumberFormat="1" applyFill="1"/>
    <xf numFmtId="0" fontId="1" fillId="2" borderId="0" xfId="0" applyFont="1" applyFill="1" applyAlignment="1">
      <alignment horizontal="center"/>
    </xf>
    <xf numFmtId="0" fontId="5" fillId="3" borderId="3" xfId="1" applyBorder="1" applyAlignment="1">
      <alignment horizontal="center"/>
    </xf>
    <xf numFmtId="0" fontId="5" fillId="3" borderId="6" xfId="1" applyBorder="1" applyAlignment="1">
      <alignment horizontal="center"/>
    </xf>
    <xf numFmtId="0" fontId="5" fillId="3" borderId="9" xfId="1" applyBorder="1" applyAlignment="1">
      <alignment horizontal="center"/>
    </xf>
    <xf numFmtId="2" fontId="6" fillId="2" borderId="5" xfId="0" applyNumberFormat="1" applyFont="1" applyFill="1" applyBorder="1"/>
    <xf numFmtId="165" fontId="4" fillId="2" borderId="5" xfId="0" applyNumberFormat="1" applyFont="1" applyFill="1" applyBorder="1"/>
    <xf numFmtId="165" fontId="4" fillId="2" borderId="2" xfId="0" applyNumberFormat="1" applyFont="1" applyFill="1" applyBorder="1"/>
    <xf numFmtId="165" fontId="7" fillId="2" borderId="5" xfId="0" applyNumberFormat="1" applyFont="1" applyFill="1" applyBorder="1"/>
    <xf numFmtId="165" fontId="7" fillId="2" borderId="6" xfId="0" applyNumberFormat="1" applyFont="1" applyFill="1" applyBorder="1"/>
    <xf numFmtId="165" fontId="7" fillId="2" borderId="8" xfId="0" applyNumberFormat="1" applyFont="1" applyFill="1" applyBorder="1"/>
    <xf numFmtId="165" fontId="7" fillId="2" borderId="9" xfId="0" applyNumberFormat="1" applyFont="1" applyFill="1" applyBorder="1"/>
    <xf numFmtId="165" fontId="7" fillId="2" borderId="4" xfId="0" applyNumberFormat="1" applyFont="1" applyFill="1" applyBorder="1"/>
    <xf numFmtId="2" fontId="7" fillId="2" borderId="5" xfId="0" applyNumberFormat="1" applyFont="1" applyFill="1" applyBorder="1"/>
    <xf numFmtId="2" fontId="7" fillId="2" borderId="6" xfId="0" applyNumberFormat="1" applyFont="1" applyFill="1" applyBorder="1"/>
    <xf numFmtId="165" fontId="7" fillId="2" borderId="3" xfId="0" applyNumberFormat="1" applyFont="1" applyFill="1" applyBorder="1"/>
    <xf numFmtId="165" fontId="8" fillId="2" borderId="1" xfId="0" applyNumberFormat="1" applyFont="1" applyFill="1" applyBorder="1"/>
    <xf numFmtId="165" fontId="8" fillId="2" borderId="2" xfId="0" applyNumberFormat="1" applyFont="1" applyFill="1" applyBorder="1"/>
    <xf numFmtId="165" fontId="8" fillId="2" borderId="4" xfId="0" applyNumberFormat="1" applyFont="1" applyFill="1" applyBorder="1"/>
    <xf numFmtId="165" fontId="8" fillId="2" borderId="5" xfId="0" applyNumberFormat="1" applyFont="1" applyFill="1" applyBorder="1"/>
    <xf numFmtId="165" fontId="8" fillId="2" borderId="7" xfId="0" applyNumberFormat="1" applyFont="1" applyFill="1" applyBorder="1"/>
    <xf numFmtId="165" fontId="8" fillId="2" borderId="8" xfId="0" applyNumberFormat="1" applyFont="1" applyFill="1" applyBorder="1"/>
    <xf numFmtId="1" fontId="8" fillId="2" borderId="1" xfId="0" applyNumberFormat="1" applyFont="1" applyFill="1" applyBorder="1"/>
    <xf numFmtId="1" fontId="8" fillId="2" borderId="2" xfId="0" applyNumberFormat="1" applyFont="1" applyFill="1" applyBorder="1"/>
    <xf numFmtId="1" fontId="8" fillId="2" borderId="4" xfId="0" applyNumberFormat="1" applyFont="1" applyFill="1" applyBorder="1"/>
    <xf numFmtId="1" fontId="8" fillId="2" borderId="5" xfId="0" applyNumberFormat="1" applyFont="1" applyFill="1" applyBorder="1"/>
    <xf numFmtId="1" fontId="8" fillId="2" borderId="7" xfId="0" applyNumberFormat="1" applyFont="1" applyFill="1" applyBorder="1"/>
    <xf numFmtId="1" fontId="8" fillId="2" borderId="8" xfId="0" applyNumberFormat="1" applyFont="1" applyFill="1" applyBorder="1"/>
    <xf numFmtId="165" fontId="7" fillId="2" borderId="2" xfId="0" applyNumberFormat="1" applyFont="1" applyFill="1" applyBorder="1"/>
    <xf numFmtId="164" fontId="0" fillId="2" borderId="1" xfId="0" applyNumberFormat="1" applyFill="1" applyBorder="1"/>
    <xf numFmtId="165" fontId="6" fillId="2" borderId="2" xfId="0" applyNumberFormat="1" applyFont="1" applyFill="1" applyBorder="1"/>
    <xf numFmtId="165" fontId="6" fillId="2" borderId="8" xfId="0" applyNumberFormat="1" applyFont="1" applyFill="1" applyBorder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/>
    </xf>
    <xf numFmtId="0" fontId="1" fillId="0" borderId="6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0" fillId="0" borderId="0" xfId="0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2" fillId="0" borderId="31" xfId="0" applyFont="1" applyBorder="1" applyAlignment="1">
      <alignment horizontal="center"/>
    </xf>
  </cellXfs>
  <cellStyles count="2">
    <cellStyle name="Jó" xfId="1" builtinId="26"/>
    <cellStyle name="Normál" xfId="0" builtinId="0"/>
  </cellStyles>
  <dxfs count="8">
    <dxf>
      <font>
        <color theme="9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Munka1!$B$66:$B$69</c:f>
              <c:numCache>
                <c:formatCode>0</c:formatCode>
                <c:ptCount val="4"/>
                <c:pt idx="0">
                  <c:v>280.82464074057901</c:v>
                </c:pt>
                <c:pt idx="1">
                  <c:v>519.17535925942104</c:v>
                </c:pt>
                <c:pt idx="2">
                  <c:v>519.17535925942104</c:v>
                </c:pt>
                <c:pt idx="3">
                  <c:v>280.82464074057901</c:v>
                </c:pt>
              </c:numCache>
            </c:numRef>
          </c:xVal>
          <c:yVal>
            <c:numRef>
              <c:f>Munka1!$C$66:$C$69</c:f>
              <c:numCache>
                <c:formatCode>0</c:formatCode>
                <c:ptCount val="4"/>
                <c:pt idx="0">
                  <c:v>180.82464074057901</c:v>
                </c:pt>
                <c:pt idx="1">
                  <c:v>180.82464074057901</c:v>
                </c:pt>
                <c:pt idx="2">
                  <c:v>419.17535925942099</c:v>
                </c:pt>
                <c:pt idx="3">
                  <c:v>419.17535925942099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86-487C-9E8E-83FFA2649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010432"/>
        <c:axId val="97011968"/>
      </c:scatterChart>
      <c:valAx>
        <c:axId val="97010432"/>
        <c:scaling>
          <c:orientation val="minMax"/>
          <c:max val="800"/>
          <c:min val="0"/>
        </c:scaling>
        <c:delete val="0"/>
        <c:axPos val="b"/>
        <c:numFmt formatCode="0" sourceLinked="1"/>
        <c:majorTickMark val="out"/>
        <c:minorTickMark val="none"/>
        <c:tickLblPos val="nextTo"/>
        <c:crossAx val="97011968"/>
        <c:crosses val="autoZero"/>
        <c:crossBetween val="midCat"/>
      </c:valAx>
      <c:valAx>
        <c:axId val="97011968"/>
        <c:scaling>
          <c:orientation val="minMax"/>
          <c:max val="600"/>
          <c:min val="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70104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Munka1!$X$66:$X$69</c:f>
              <c:numCache>
                <c:formatCode>0</c:formatCode>
                <c:ptCount val="4"/>
                <c:pt idx="0">
                  <c:v>280.82464074057896</c:v>
                </c:pt>
                <c:pt idx="1">
                  <c:v>519.17535925942104</c:v>
                </c:pt>
                <c:pt idx="2">
                  <c:v>519.17535925942104</c:v>
                </c:pt>
                <c:pt idx="3">
                  <c:v>280.82464074057896</c:v>
                </c:pt>
              </c:numCache>
            </c:numRef>
          </c:xVal>
          <c:yVal>
            <c:numRef>
              <c:f>Munka1!$Y$66:$Y$69</c:f>
              <c:numCache>
                <c:formatCode>0</c:formatCode>
                <c:ptCount val="4"/>
                <c:pt idx="0">
                  <c:v>180.82464074057901</c:v>
                </c:pt>
                <c:pt idx="1">
                  <c:v>180.82464074057901</c:v>
                </c:pt>
                <c:pt idx="2">
                  <c:v>419.17535925942099</c:v>
                </c:pt>
                <c:pt idx="3">
                  <c:v>419.17535925942099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0B-4A12-9F57-E2E1351BD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280832"/>
        <c:axId val="62282368"/>
      </c:scatterChart>
      <c:valAx>
        <c:axId val="62280832"/>
        <c:scaling>
          <c:orientation val="minMax"/>
          <c:max val="800"/>
          <c:min val="0"/>
        </c:scaling>
        <c:delete val="0"/>
        <c:axPos val="b"/>
        <c:numFmt formatCode="0" sourceLinked="1"/>
        <c:majorTickMark val="out"/>
        <c:minorTickMark val="none"/>
        <c:tickLblPos val="nextTo"/>
        <c:crossAx val="62282368"/>
        <c:crosses val="autoZero"/>
        <c:crossBetween val="midCat"/>
      </c:valAx>
      <c:valAx>
        <c:axId val="62282368"/>
        <c:scaling>
          <c:orientation val="minMax"/>
          <c:max val="600"/>
          <c:min val="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22808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Munka1!$M$66:$M$69</c:f>
              <c:numCache>
                <c:formatCode>0</c:formatCode>
                <c:ptCount val="4"/>
                <c:pt idx="0">
                  <c:v>280.82464074057901</c:v>
                </c:pt>
                <c:pt idx="1">
                  <c:v>519.17535925942104</c:v>
                </c:pt>
                <c:pt idx="2">
                  <c:v>519.17535925942104</c:v>
                </c:pt>
                <c:pt idx="3">
                  <c:v>280.82464074057901</c:v>
                </c:pt>
              </c:numCache>
            </c:numRef>
          </c:xVal>
          <c:yVal>
            <c:numRef>
              <c:f>Munka1!$N$66:$N$69</c:f>
              <c:numCache>
                <c:formatCode>0</c:formatCode>
                <c:ptCount val="4"/>
                <c:pt idx="0">
                  <c:v>180.82464074057901</c:v>
                </c:pt>
                <c:pt idx="1">
                  <c:v>180.82464074057901</c:v>
                </c:pt>
                <c:pt idx="2">
                  <c:v>419.17535925942099</c:v>
                </c:pt>
                <c:pt idx="3">
                  <c:v>419.17535925942099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4E-4B9D-AD49-505F71232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305792"/>
        <c:axId val="62307328"/>
      </c:scatterChart>
      <c:valAx>
        <c:axId val="62305792"/>
        <c:scaling>
          <c:orientation val="minMax"/>
          <c:max val="800"/>
          <c:min val="0"/>
        </c:scaling>
        <c:delete val="0"/>
        <c:axPos val="b"/>
        <c:numFmt formatCode="0" sourceLinked="1"/>
        <c:majorTickMark val="out"/>
        <c:minorTickMark val="none"/>
        <c:tickLblPos val="nextTo"/>
        <c:crossAx val="62307328"/>
        <c:crosses val="autoZero"/>
        <c:crossBetween val="midCat"/>
      </c:valAx>
      <c:valAx>
        <c:axId val="62307328"/>
        <c:scaling>
          <c:orientation val="minMax"/>
          <c:max val="600"/>
          <c:min val="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23057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71</xdr:row>
      <xdr:rowOff>19050</xdr:rowOff>
    </xdr:from>
    <xdr:to>
      <xdr:col>9</xdr:col>
      <xdr:colOff>597975</xdr:colOff>
      <xdr:row>89</xdr:row>
      <xdr:rowOff>46050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238125</xdr:colOff>
      <xdr:row>71</xdr:row>
      <xdr:rowOff>19050</xdr:rowOff>
    </xdr:from>
    <xdr:to>
      <xdr:col>31</xdr:col>
      <xdr:colOff>483675</xdr:colOff>
      <xdr:row>89</xdr:row>
      <xdr:rowOff>46050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238125</xdr:colOff>
      <xdr:row>71</xdr:row>
      <xdr:rowOff>19050</xdr:rowOff>
    </xdr:from>
    <xdr:to>
      <xdr:col>20</xdr:col>
      <xdr:colOff>474150</xdr:colOff>
      <xdr:row>89</xdr:row>
      <xdr:rowOff>46050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8"/>
  <sheetViews>
    <sheetView tabSelected="1" zoomScaleNormal="100" workbookViewId="0">
      <pane ySplit="11" topLeftCell="A50" activePane="bottomLeft" state="frozen"/>
      <selection pane="bottomLeft" activeCell="E69" sqref="E69"/>
    </sheetView>
  </sheetViews>
  <sheetFormatPr defaultRowHeight="15" x14ac:dyDescent="0.25"/>
  <cols>
    <col min="1" max="1" width="8.5703125" customWidth="1"/>
    <col min="2" max="2" width="6.7109375" customWidth="1"/>
    <col min="3" max="3" width="6.85546875" customWidth="1"/>
    <col min="4" max="5" width="6.5703125" customWidth="1"/>
    <col min="6" max="6" width="7.140625" customWidth="1"/>
    <col min="7" max="9" width="7.42578125" customWidth="1"/>
    <col min="11" max="11" width="1.7109375" customWidth="1"/>
    <col min="12" max="12" width="8.7109375" customWidth="1"/>
    <col min="13" max="13" width="6.85546875" customWidth="1"/>
    <col min="14" max="14" width="6.7109375" customWidth="1"/>
    <col min="15" max="18" width="7.42578125" customWidth="1"/>
    <col min="19" max="19" width="7.28515625" customWidth="1"/>
    <col min="20" max="20" width="7.5703125" customWidth="1"/>
    <col min="22" max="22" width="2.140625" customWidth="1"/>
    <col min="24" max="24" width="7" customWidth="1"/>
    <col min="25" max="25" width="6.7109375" customWidth="1"/>
    <col min="26" max="26" width="6.5703125" customWidth="1"/>
    <col min="27" max="27" width="7" customWidth="1"/>
    <col min="28" max="29" width="7.28515625" customWidth="1"/>
    <col min="30" max="30" width="7.140625" customWidth="1"/>
    <col min="31" max="31" width="7.28515625" customWidth="1"/>
    <col min="33" max="33" width="1.5703125" customWidth="1"/>
  </cols>
  <sheetData>
    <row r="1" spans="1:33" ht="15.75" thickTop="1" x14ac:dyDescent="0.25">
      <c r="A1" s="50"/>
      <c r="B1" s="51" t="s">
        <v>1</v>
      </c>
      <c r="C1" s="51" t="s">
        <v>2</v>
      </c>
      <c r="D1" s="52" t="s">
        <v>3</v>
      </c>
      <c r="E1" s="53"/>
      <c r="F1" s="53"/>
      <c r="G1" s="96" t="s">
        <v>71</v>
      </c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4"/>
    </row>
    <row r="2" spans="1:33" x14ac:dyDescent="0.25">
      <c r="A2" s="55" t="s">
        <v>4</v>
      </c>
      <c r="B2" s="35">
        <v>0</v>
      </c>
      <c r="C2" s="35">
        <v>0</v>
      </c>
      <c r="D2" s="39">
        <v>3</v>
      </c>
      <c r="P2" s="112" t="s">
        <v>65</v>
      </c>
      <c r="Q2" s="112"/>
      <c r="S2" s="112" t="s">
        <v>65</v>
      </c>
      <c r="T2" s="112"/>
      <c r="W2" s="89" t="s">
        <v>74</v>
      </c>
      <c r="X2" s="89"/>
      <c r="AG2" s="29"/>
    </row>
    <row r="3" spans="1:33" x14ac:dyDescent="0.25">
      <c r="A3" s="56" t="s">
        <v>22</v>
      </c>
      <c r="B3" s="36">
        <v>0</v>
      </c>
      <c r="C3" s="36">
        <v>0</v>
      </c>
      <c r="D3" s="38">
        <v>0</v>
      </c>
      <c r="G3" s="91" t="s">
        <v>24</v>
      </c>
      <c r="H3" s="92"/>
      <c r="I3" s="92"/>
      <c r="J3" s="37">
        <v>80</v>
      </c>
      <c r="L3" s="91" t="s">
        <v>43</v>
      </c>
      <c r="M3" s="92"/>
      <c r="N3" s="40">
        <v>0</v>
      </c>
      <c r="P3" s="43" t="s">
        <v>60</v>
      </c>
      <c r="Q3" s="14">
        <f>$J$5 * TAN($J$3 * PI() / 360)</f>
        <v>0.83909963117727993</v>
      </c>
      <c r="S3" s="41" t="s">
        <v>79</v>
      </c>
      <c r="T3" s="19">
        <f>2*$J$5</f>
        <v>2</v>
      </c>
      <c r="W3" s="43" t="s">
        <v>72</v>
      </c>
      <c r="X3" s="32">
        <v>0</v>
      </c>
      <c r="AG3" s="29"/>
    </row>
    <row r="4" spans="1:33" x14ac:dyDescent="0.25">
      <c r="A4" s="56" t="s">
        <v>5</v>
      </c>
      <c r="B4" s="36">
        <v>-1</v>
      </c>
      <c r="C4" s="36">
        <v>-1</v>
      </c>
      <c r="D4" s="38">
        <v>0</v>
      </c>
      <c r="G4" s="91" t="s">
        <v>25</v>
      </c>
      <c r="H4" s="92"/>
      <c r="I4" s="92"/>
      <c r="J4" s="14">
        <f>$N$5/$N$6</f>
        <v>1.3333333333333333</v>
      </c>
      <c r="L4" s="91" t="s">
        <v>44</v>
      </c>
      <c r="M4" s="92"/>
      <c r="N4" s="40">
        <v>0</v>
      </c>
      <c r="P4" s="42" t="s">
        <v>61</v>
      </c>
      <c r="Q4" s="11">
        <f>$Q$3*$J$4</f>
        <v>1.1187995082363731</v>
      </c>
      <c r="S4" s="27" t="s">
        <v>62</v>
      </c>
      <c r="T4" s="44">
        <f>$Q$4- -$Q$4</f>
        <v>2.2375990164727462</v>
      </c>
      <c r="W4" s="42" t="s">
        <v>73</v>
      </c>
      <c r="X4" s="86">
        <v>1</v>
      </c>
      <c r="AG4" s="29"/>
    </row>
    <row r="5" spans="1:33" x14ac:dyDescent="0.25">
      <c r="A5" s="56" t="s">
        <v>6</v>
      </c>
      <c r="B5" s="36">
        <v>1</v>
      </c>
      <c r="C5" s="36">
        <v>-1</v>
      </c>
      <c r="D5" s="38">
        <v>0</v>
      </c>
      <c r="G5" s="91" t="s">
        <v>26</v>
      </c>
      <c r="H5" s="92"/>
      <c r="I5" s="92"/>
      <c r="J5" s="38">
        <v>1</v>
      </c>
      <c r="L5" s="91" t="s">
        <v>45</v>
      </c>
      <c r="M5" s="92"/>
      <c r="N5" s="40">
        <v>800</v>
      </c>
      <c r="S5" s="27" t="s">
        <v>63</v>
      </c>
      <c r="T5" s="44">
        <f>$Q$3- -$Q$3</f>
        <v>1.6781992623545599</v>
      </c>
      <c r="AG5" s="29"/>
    </row>
    <row r="6" spans="1:33" x14ac:dyDescent="0.25">
      <c r="A6" s="56" t="s">
        <v>7</v>
      </c>
      <c r="B6" s="36">
        <v>1</v>
      </c>
      <c r="C6" s="36">
        <v>1</v>
      </c>
      <c r="D6" s="38">
        <v>0</v>
      </c>
      <c r="G6" s="91" t="s">
        <v>27</v>
      </c>
      <c r="H6" s="92"/>
      <c r="I6" s="92"/>
      <c r="J6" s="38">
        <v>10</v>
      </c>
      <c r="L6" s="91" t="s">
        <v>46</v>
      </c>
      <c r="M6" s="92"/>
      <c r="N6" s="40">
        <v>600</v>
      </c>
      <c r="S6" s="42" t="s">
        <v>64</v>
      </c>
      <c r="T6" s="11">
        <f>$J$7</f>
        <v>9</v>
      </c>
      <c r="AG6" s="29"/>
    </row>
    <row r="7" spans="1:33" x14ac:dyDescent="0.25">
      <c r="A7" s="56" t="s">
        <v>8</v>
      </c>
      <c r="B7" s="36">
        <v>-1</v>
      </c>
      <c r="C7" s="36">
        <v>1</v>
      </c>
      <c r="D7" s="38">
        <v>0</v>
      </c>
      <c r="G7" s="91" t="s">
        <v>33</v>
      </c>
      <c r="H7" s="92"/>
      <c r="I7" s="92"/>
      <c r="J7" s="32">
        <f>J6-J5</f>
        <v>9</v>
      </c>
      <c r="L7" s="97"/>
      <c r="M7" s="97"/>
      <c r="AG7" s="29"/>
    </row>
    <row r="8" spans="1:33" ht="15.75" thickBot="1" x14ac:dyDescent="0.3">
      <c r="A8" s="98" t="s">
        <v>80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100"/>
    </row>
    <row r="9" spans="1:33" ht="15.75" thickTop="1" x14ac:dyDescent="0.25"/>
    <row r="10" spans="1:33" ht="15" customHeight="1" x14ac:dyDescent="0.25">
      <c r="A10" s="104" t="s">
        <v>0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5"/>
      <c r="L10" s="106" t="s">
        <v>9</v>
      </c>
      <c r="M10" s="104"/>
      <c r="N10" s="104"/>
      <c r="O10" s="104"/>
      <c r="P10" s="104"/>
      <c r="Q10" s="104"/>
      <c r="R10" s="104"/>
      <c r="S10" s="104"/>
      <c r="T10" s="104"/>
      <c r="U10" s="104"/>
      <c r="V10" s="105"/>
      <c r="W10" s="106" t="s">
        <v>58</v>
      </c>
      <c r="X10" s="104"/>
      <c r="Y10" s="104"/>
      <c r="Z10" s="104"/>
      <c r="AA10" s="104"/>
      <c r="AB10" s="104"/>
      <c r="AC10" s="104"/>
      <c r="AD10" s="104"/>
      <c r="AE10" s="104"/>
      <c r="AF10" s="104"/>
      <c r="AG10" s="105"/>
    </row>
    <row r="11" spans="1:33" ht="15" customHeight="1" thickBot="1" x14ac:dyDescent="0.3">
      <c r="A11" s="104"/>
      <c r="B11" s="104"/>
      <c r="C11" s="104"/>
      <c r="D11" s="104"/>
      <c r="E11" s="104"/>
      <c r="F11" s="104"/>
      <c r="G11" s="104"/>
      <c r="H11" s="104"/>
      <c r="I11" s="104"/>
      <c r="J11" s="104"/>
      <c r="K11" s="105"/>
      <c r="L11" s="106"/>
      <c r="M11" s="104"/>
      <c r="N11" s="104"/>
      <c r="O11" s="104"/>
      <c r="P11" s="104"/>
      <c r="Q11" s="104"/>
      <c r="R11" s="104"/>
      <c r="S11" s="104"/>
      <c r="T11" s="104"/>
      <c r="U11" s="104"/>
      <c r="V11" s="105"/>
      <c r="W11" s="106"/>
      <c r="X11" s="104"/>
      <c r="Y11" s="104"/>
      <c r="Z11" s="104"/>
      <c r="AA11" s="104"/>
      <c r="AB11" s="104"/>
      <c r="AC11" s="104"/>
      <c r="AD11" s="104"/>
      <c r="AE11" s="104"/>
      <c r="AF11" s="104"/>
      <c r="AG11" s="105"/>
    </row>
    <row r="12" spans="1:33" ht="16.5" thickBot="1" x14ac:dyDescent="0.3">
      <c r="A12" s="101" t="s">
        <v>15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3"/>
      <c r="L12" s="102" t="s">
        <v>15</v>
      </c>
      <c r="M12" s="102"/>
      <c r="N12" s="102"/>
      <c r="O12" s="102"/>
      <c r="P12" s="102"/>
      <c r="Q12" s="102"/>
      <c r="R12" s="102"/>
      <c r="S12" s="102"/>
      <c r="T12" s="102"/>
      <c r="U12" s="102"/>
      <c r="V12" s="103"/>
      <c r="W12" s="107" t="s">
        <v>15</v>
      </c>
      <c r="X12" s="102"/>
      <c r="Y12" s="102"/>
      <c r="Z12" s="102"/>
      <c r="AA12" s="102"/>
      <c r="AB12" s="102"/>
      <c r="AC12" s="102"/>
      <c r="AD12" s="102"/>
      <c r="AE12" s="102"/>
      <c r="AF12" s="102"/>
      <c r="AG12" s="103"/>
    </row>
    <row r="13" spans="1:33" x14ac:dyDescent="0.25">
      <c r="F13" s="28" t="s">
        <v>5</v>
      </c>
      <c r="G13" s="28" t="s">
        <v>6</v>
      </c>
      <c r="H13" s="28" t="s">
        <v>7</v>
      </c>
      <c r="I13" s="28" t="s">
        <v>8</v>
      </c>
      <c r="K13" s="29"/>
      <c r="Q13" s="28" t="s">
        <v>5</v>
      </c>
      <c r="R13" s="28" t="s">
        <v>6</v>
      </c>
      <c r="S13" s="28" t="s">
        <v>7</v>
      </c>
      <c r="T13" s="28" t="s">
        <v>8</v>
      </c>
      <c r="V13" s="29"/>
      <c r="AB13" s="28" t="s">
        <v>5</v>
      </c>
      <c r="AC13" s="28" t="s">
        <v>6</v>
      </c>
      <c r="AD13" s="28" t="s">
        <v>7</v>
      </c>
      <c r="AE13" s="28" t="s">
        <v>8</v>
      </c>
      <c r="AG13" s="29"/>
    </row>
    <row r="14" spans="1:33" x14ac:dyDescent="0.25">
      <c r="B14" s="2"/>
      <c r="C14" s="2"/>
      <c r="D14" s="2"/>
      <c r="E14" s="2"/>
      <c r="F14" s="3">
        <f>$B$4</f>
        <v>-1</v>
      </c>
      <c r="G14" s="4">
        <f>$B$5</f>
        <v>1</v>
      </c>
      <c r="H14" s="4">
        <f>$B$6</f>
        <v>1</v>
      </c>
      <c r="I14" s="5">
        <f>$B$7</f>
        <v>-1</v>
      </c>
      <c r="K14" s="29"/>
      <c r="M14" s="2"/>
      <c r="N14" s="2"/>
      <c r="O14" s="2"/>
      <c r="P14" s="2"/>
      <c r="Q14" s="3">
        <f>$B$4</f>
        <v>-1</v>
      </c>
      <c r="R14" s="4">
        <f>$B$5</f>
        <v>1</v>
      </c>
      <c r="S14" s="4">
        <f>$B$6</f>
        <v>1</v>
      </c>
      <c r="T14" s="5">
        <f>$B$7</f>
        <v>-1</v>
      </c>
      <c r="V14" s="29"/>
      <c r="X14" s="2"/>
      <c r="Y14" s="2"/>
      <c r="Z14" s="2"/>
      <c r="AA14" s="2"/>
      <c r="AB14" s="3">
        <f>$B$4</f>
        <v>-1</v>
      </c>
      <c r="AC14" s="4">
        <f>$B$5</f>
        <v>1</v>
      </c>
      <c r="AD14" s="4">
        <f>$B$6</f>
        <v>1</v>
      </c>
      <c r="AE14" s="5">
        <f>$B$7</f>
        <v>-1</v>
      </c>
      <c r="AG14" s="29"/>
    </row>
    <row r="15" spans="1:33" x14ac:dyDescent="0.25">
      <c r="B15" s="2"/>
      <c r="C15" s="2"/>
      <c r="D15" s="2"/>
      <c r="E15" s="2"/>
      <c r="F15" s="6">
        <f>$C$4</f>
        <v>-1</v>
      </c>
      <c r="G15" s="7">
        <f>$C$5</f>
        <v>-1</v>
      </c>
      <c r="H15" s="7">
        <f>$C$6</f>
        <v>1</v>
      </c>
      <c r="I15" s="8">
        <f>$C$7</f>
        <v>1</v>
      </c>
      <c r="K15" s="29"/>
      <c r="M15" s="2"/>
      <c r="N15" s="2"/>
      <c r="O15" s="2"/>
      <c r="P15" s="2"/>
      <c r="Q15" s="6">
        <f>$C$4</f>
        <v>-1</v>
      </c>
      <c r="R15" s="7">
        <f>$C$5</f>
        <v>-1</v>
      </c>
      <c r="S15" s="7">
        <f>$C$6</f>
        <v>1</v>
      </c>
      <c r="T15" s="8">
        <f>$C$7</f>
        <v>1</v>
      </c>
      <c r="V15" s="29"/>
      <c r="X15" s="2"/>
      <c r="Y15" s="2"/>
      <c r="Z15" s="2"/>
      <c r="AA15" s="2"/>
      <c r="AB15" s="6">
        <f>$C$4</f>
        <v>-1</v>
      </c>
      <c r="AC15" s="7">
        <f>$C$5</f>
        <v>-1</v>
      </c>
      <c r="AD15" s="7">
        <f>$C$6</f>
        <v>1</v>
      </c>
      <c r="AE15" s="8">
        <f>$C$7</f>
        <v>1</v>
      </c>
      <c r="AG15" s="29"/>
    </row>
    <row r="16" spans="1:33" x14ac:dyDescent="0.25">
      <c r="B16" s="2"/>
      <c r="C16" s="2"/>
      <c r="D16" s="2"/>
      <c r="E16" s="2"/>
      <c r="F16" s="6">
        <f>$D$4</f>
        <v>0</v>
      </c>
      <c r="G16" s="7">
        <f>$D$5</f>
        <v>0</v>
      </c>
      <c r="H16" s="7">
        <f>$D$6</f>
        <v>0</v>
      </c>
      <c r="I16" s="8">
        <f>$D$7</f>
        <v>0</v>
      </c>
      <c r="K16" s="29"/>
      <c r="M16" s="2"/>
      <c r="N16" s="2"/>
      <c r="O16" s="2"/>
      <c r="P16" s="2"/>
      <c r="Q16" s="6">
        <f>$D$4</f>
        <v>0</v>
      </c>
      <c r="R16" s="7">
        <f>$D$5</f>
        <v>0</v>
      </c>
      <c r="S16" s="7">
        <f>$D$6</f>
        <v>0</v>
      </c>
      <c r="T16" s="8">
        <f>$D$7</f>
        <v>0</v>
      </c>
      <c r="V16" s="29"/>
      <c r="X16" s="2"/>
      <c r="Y16" s="2"/>
      <c r="Z16" s="2"/>
      <c r="AA16" s="2"/>
      <c r="AB16" s="6">
        <f>$D$4</f>
        <v>0</v>
      </c>
      <c r="AC16" s="7">
        <f>$D$5</f>
        <v>0</v>
      </c>
      <c r="AD16" s="7">
        <f>$D$6</f>
        <v>0</v>
      </c>
      <c r="AE16" s="8">
        <f>$D$7</f>
        <v>0</v>
      </c>
      <c r="AG16" s="29"/>
    </row>
    <row r="17" spans="1:33" x14ac:dyDescent="0.25">
      <c r="B17" s="2"/>
      <c r="C17" s="2"/>
      <c r="D17" s="2"/>
      <c r="E17" s="2"/>
      <c r="F17" s="6">
        <v>1</v>
      </c>
      <c r="G17" s="7">
        <v>1</v>
      </c>
      <c r="H17" s="7">
        <v>1</v>
      </c>
      <c r="I17" s="8">
        <v>1</v>
      </c>
      <c r="K17" s="29"/>
      <c r="M17" s="108" t="s">
        <v>76</v>
      </c>
      <c r="N17" s="108"/>
      <c r="O17" s="108"/>
      <c r="P17" s="108"/>
      <c r="Q17" s="6">
        <v>1</v>
      </c>
      <c r="R17" s="7">
        <v>1</v>
      </c>
      <c r="S17" s="7">
        <v>1</v>
      </c>
      <c r="T17" s="8">
        <v>1</v>
      </c>
      <c r="V17" s="29"/>
      <c r="X17" s="2"/>
      <c r="Y17" s="2"/>
      <c r="Z17" s="2"/>
      <c r="AA17" s="2"/>
      <c r="AB17" s="6">
        <v>1</v>
      </c>
      <c r="AC17" s="7">
        <v>1</v>
      </c>
      <c r="AD17" s="7">
        <v>1</v>
      </c>
      <c r="AE17" s="8">
        <v>1</v>
      </c>
      <c r="AG17" s="29"/>
    </row>
    <row r="18" spans="1:33" x14ac:dyDescent="0.25">
      <c r="A18" s="1" t="s">
        <v>10</v>
      </c>
      <c r="B18" s="3">
        <v>1</v>
      </c>
      <c r="C18" s="4">
        <v>0</v>
      </c>
      <c r="D18" s="4">
        <v>0</v>
      </c>
      <c r="E18" s="4">
        <f>$B$2</f>
        <v>0</v>
      </c>
      <c r="F18" s="7">
        <f t="shared" ref="F18:I21" si="0">($B18*F$14+$C18*F$15+$D18*F$16+$E18*F$17)</f>
        <v>-1</v>
      </c>
      <c r="G18" s="7">
        <f t="shared" si="0"/>
        <v>1</v>
      </c>
      <c r="H18" s="7">
        <f t="shared" si="0"/>
        <v>1</v>
      </c>
      <c r="I18" s="8">
        <f t="shared" si="0"/>
        <v>-1</v>
      </c>
      <c r="K18" s="29"/>
      <c r="L18" s="1" t="s">
        <v>10</v>
      </c>
      <c r="M18" s="3">
        <v>1</v>
      </c>
      <c r="N18" s="4">
        <v>0</v>
      </c>
      <c r="O18" s="4">
        <v>0</v>
      </c>
      <c r="P18" s="4">
        <f>$B$2</f>
        <v>0</v>
      </c>
      <c r="Q18" s="7">
        <f>($M18*Q$14+$N18*Q$15+$O18*Q$16+$P18*Q$17)</f>
        <v>-1</v>
      </c>
      <c r="R18" s="7">
        <f t="shared" ref="R18:T18" si="1">($M18*R$14+$N18*R$15+$O18*R$16+$P18*R$17)</f>
        <v>1</v>
      </c>
      <c r="S18" s="7">
        <f t="shared" si="1"/>
        <v>1</v>
      </c>
      <c r="T18" s="8">
        <f t="shared" si="1"/>
        <v>-1</v>
      </c>
      <c r="V18" s="29"/>
      <c r="W18" s="1" t="s">
        <v>10</v>
      </c>
      <c r="X18" s="3">
        <v>1</v>
      </c>
      <c r="Y18" s="4">
        <v>0</v>
      </c>
      <c r="Z18" s="4">
        <v>0</v>
      </c>
      <c r="AA18" s="4">
        <f>$B$2</f>
        <v>0</v>
      </c>
      <c r="AB18" s="7">
        <f t="shared" ref="AB18:AE21" si="2">($B18*AB$14+$C18*AB$15+$D18*AB$16+$E18*AB$17)</f>
        <v>-1</v>
      </c>
      <c r="AC18" s="7">
        <f t="shared" si="2"/>
        <v>1</v>
      </c>
      <c r="AD18" s="7">
        <f t="shared" si="2"/>
        <v>1</v>
      </c>
      <c r="AE18" s="8">
        <f t="shared" si="2"/>
        <v>-1</v>
      </c>
      <c r="AG18" s="29"/>
    </row>
    <row r="19" spans="1:33" x14ac:dyDescent="0.25">
      <c r="B19" s="6">
        <v>0</v>
      </c>
      <c r="C19" s="7">
        <v>1</v>
      </c>
      <c r="D19" s="7">
        <v>0</v>
      </c>
      <c r="E19" s="7">
        <f>$C$2</f>
        <v>0</v>
      </c>
      <c r="F19" s="7">
        <f t="shared" si="0"/>
        <v>-1</v>
      </c>
      <c r="G19" s="7">
        <f t="shared" si="0"/>
        <v>-1</v>
      </c>
      <c r="H19" s="7">
        <f t="shared" si="0"/>
        <v>1</v>
      </c>
      <c r="I19" s="8">
        <f t="shared" si="0"/>
        <v>1</v>
      </c>
      <c r="K19" s="29"/>
      <c r="M19" s="6">
        <v>0</v>
      </c>
      <c r="N19" s="7">
        <v>1</v>
      </c>
      <c r="O19" s="7">
        <v>0</v>
      </c>
      <c r="P19" s="7">
        <f>$C$2</f>
        <v>0</v>
      </c>
      <c r="Q19" s="7">
        <f t="shared" ref="Q19:T21" si="3">($M19*Q$14+$N19*Q$15+$O19*Q$16+$P19*Q$17)</f>
        <v>-1</v>
      </c>
      <c r="R19" s="7">
        <f t="shared" si="3"/>
        <v>-1</v>
      </c>
      <c r="S19" s="7">
        <f t="shared" si="3"/>
        <v>1</v>
      </c>
      <c r="T19" s="8">
        <f t="shared" si="3"/>
        <v>1</v>
      </c>
      <c r="V19" s="29"/>
      <c r="X19" s="6">
        <v>0</v>
      </c>
      <c r="Y19" s="7">
        <v>1</v>
      </c>
      <c r="Z19" s="7">
        <v>0</v>
      </c>
      <c r="AA19" s="7">
        <f>$C$2</f>
        <v>0</v>
      </c>
      <c r="AB19" s="7">
        <f t="shared" si="2"/>
        <v>-1</v>
      </c>
      <c r="AC19" s="7">
        <f t="shared" si="2"/>
        <v>-1</v>
      </c>
      <c r="AD19" s="7">
        <f t="shared" si="2"/>
        <v>1</v>
      </c>
      <c r="AE19" s="8">
        <f t="shared" si="2"/>
        <v>1</v>
      </c>
      <c r="AG19" s="29"/>
    </row>
    <row r="20" spans="1:33" x14ac:dyDescent="0.25">
      <c r="B20" s="6">
        <v>0</v>
      </c>
      <c r="C20" s="7">
        <v>0</v>
      </c>
      <c r="D20" s="7">
        <v>1</v>
      </c>
      <c r="E20" s="7">
        <f>$D$2</f>
        <v>3</v>
      </c>
      <c r="F20" s="7">
        <f t="shared" si="0"/>
        <v>3</v>
      </c>
      <c r="G20" s="7">
        <f t="shared" si="0"/>
        <v>3</v>
      </c>
      <c r="H20" s="7">
        <f t="shared" si="0"/>
        <v>3</v>
      </c>
      <c r="I20" s="8">
        <f t="shared" si="0"/>
        <v>3</v>
      </c>
      <c r="K20" s="29"/>
      <c r="M20" s="6">
        <v>0</v>
      </c>
      <c r="N20" s="7">
        <v>0</v>
      </c>
      <c r="O20" s="62">
        <v>1</v>
      </c>
      <c r="P20" s="70">
        <f>-$D$2</f>
        <v>-3</v>
      </c>
      <c r="Q20" s="70">
        <f t="shared" si="3"/>
        <v>-3</v>
      </c>
      <c r="R20" s="70">
        <f t="shared" si="3"/>
        <v>-3</v>
      </c>
      <c r="S20" s="70">
        <f t="shared" si="3"/>
        <v>-3</v>
      </c>
      <c r="T20" s="71">
        <f t="shared" si="3"/>
        <v>-3</v>
      </c>
      <c r="V20" s="29"/>
      <c r="X20" s="6">
        <v>0</v>
      </c>
      <c r="Y20" s="7">
        <v>0</v>
      </c>
      <c r="Z20" s="7">
        <v>1</v>
      </c>
      <c r="AA20" s="7">
        <f>$D$2</f>
        <v>3</v>
      </c>
      <c r="AB20" s="7">
        <f t="shared" si="2"/>
        <v>3</v>
      </c>
      <c r="AC20" s="7">
        <f t="shared" si="2"/>
        <v>3</v>
      </c>
      <c r="AD20" s="7">
        <f t="shared" si="2"/>
        <v>3</v>
      </c>
      <c r="AE20" s="8">
        <f t="shared" si="2"/>
        <v>3</v>
      </c>
      <c r="AG20" s="29"/>
    </row>
    <row r="21" spans="1:33" x14ac:dyDescent="0.25">
      <c r="B21" s="25">
        <v>0</v>
      </c>
      <c r="C21" s="9">
        <v>0</v>
      </c>
      <c r="D21" s="9">
        <v>0</v>
      </c>
      <c r="E21" s="9">
        <v>1</v>
      </c>
      <c r="F21" s="9">
        <f t="shared" si="0"/>
        <v>1</v>
      </c>
      <c r="G21" s="9">
        <f t="shared" si="0"/>
        <v>1</v>
      </c>
      <c r="H21" s="9">
        <f t="shared" si="0"/>
        <v>1</v>
      </c>
      <c r="I21" s="10">
        <f t="shared" si="0"/>
        <v>1</v>
      </c>
      <c r="K21" s="29"/>
      <c r="M21" s="25">
        <v>0</v>
      </c>
      <c r="N21" s="9">
        <v>0</v>
      </c>
      <c r="O21" s="9">
        <v>0</v>
      </c>
      <c r="P21" s="9">
        <v>1</v>
      </c>
      <c r="Q21" s="9">
        <f t="shared" si="3"/>
        <v>1</v>
      </c>
      <c r="R21" s="9">
        <f t="shared" si="3"/>
        <v>1</v>
      </c>
      <c r="S21" s="9">
        <f t="shared" si="3"/>
        <v>1</v>
      </c>
      <c r="T21" s="10">
        <f t="shared" si="3"/>
        <v>1</v>
      </c>
      <c r="V21" s="29"/>
      <c r="X21" s="25">
        <v>0</v>
      </c>
      <c r="Y21" s="9">
        <v>0</v>
      </c>
      <c r="Z21" s="9">
        <v>0</v>
      </c>
      <c r="AA21" s="9">
        <v>1</v>
      </c>
      <c r="AB21" s="9">
        <f t="shared" si="2"/>
        <v>1</v>
      </c>
      <c r="AC21" s="9">
        <f t="shared" si="2"/>
        <v>1</v>
      </c>
      <c r="AD21" s="9">
        <f t="shared" si="2"/>
        <v>1</v>
      </c>
      <c r="AE21" s="10">
        <f t="shared" si="2"/>
        <v>1</v>
      </c>
      <c r="AG21" s="29"/>
    </row>
    <row r="22" spans="1:33" x14ac:dyDescent="0.25">
      <c r="F22" s="28" t="s">
        <v>11</v>
      </c>
      <c r="G22" s="28" t="s">
        <v>12</v>
      </c>
      <c r="H22" s="28" t="s">
        <v>13</v>
      </c>
      <c r="I22" s="28" t="s">
        <v>14</v>
      </c>
      <c r="K22" s="29"/>
      <c r="Q22" s="28" t="s">
        <v>11</v>
      </c>
      <c r="R22" s="28" t="s">
        <v>12</v>
      </c>
      <c r="S22" s="28" t="s">
        <v>13</v>
      </c>
      <c r="T22" s="28" t="s">
        <v>14</v>
      </c>
      <c r="V22" s="29"/>
      <c r="AB22" s="28" t="s">
        <v>11</v>
      </c>
      <c r="AC22" s="28" t="s">
        <v>12</v>
      </c>
      <c r="AD22" s="28" t="s">
        <v>13</v>
      </c>
      <c r="AE22" s="28" t="s">
        <v>14</v>
      </c>
      <c r="AG22" s="29"/>
    </row>
    <row r="23" spans="1:33" x14ac:dyDescent="0.25">
      <c r="F23" s="93" t="s">
        <v>42</v>
      </c>
      <c r="G23" s="93"/>
      <c r="H23" s="93"/>
      <c r="I23" s="93"/>
      <c r="K23" s="29"/>
      <c r="Q23" s="93" t="s">
        <v>42</v>
      </c>
      <c r="R23" s="93"/>
      <c r="S23" s="93"/>
      <c r="T23" s="93"/>
      <c r="V23" s="29"/>
      <c r="AB23" s="93" t="s">
        <v>42</v>
      </c>
      <c r="AC23" s="93"/>
      <c r="AD23" s="93"/>
      <c r="AE23" s="93"/>
      <c r="AG23" s="29"/>
    </row>
    <row r="24" spans="1:33" ht="15.75" thickBot="1" x14ac:dyDescent="0.3">
      <c r="K24" s="29"/>
      <c r="L24" s="30"/>
      <c r="V24" s="29"/>
      <c r="AG24" s="29"/>
    </row>
    <row r="25" spans="1:33" ht="16.5" thickBot="1" x14ac:dyDescent="0.3">
      <c r="A25" s="101" t="s">
        <v>16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3"/>
      <c r="L25" s="107" t="s">
        <v>56</v>
      </c>
      <c r="M25" s="102"/>
      <c r="N25" s="102"/>
      <c r="O25" s="102"/>
      <c r="P25" s="102"/>
      <c r="Q25" s="102"/>
      <c r="R25" s="102"/>
      <c r="S25" s="102"/>
      <c r="T25" s="102"/>
      <c r="U25" s="102"/>
      <c r="V25" s="103"/>
      <c r="W25" s="107" t="s">
        <v>16</v>
      </c>
      <c r="X25" s="102"/>
      <c r="Y25" s="102"/>
      <c r="Z25" s="102"/>
      <c r="AA25" s="102"/>
      <c r="AB25" s="102"/>
      <c r="AC25" s="102"/>
      <c r="AD25" s="102"/>
      <c r="AE25" s="102"/>
      <c r="AF25" s="102"/>
      <c r="AG25" s="103"/>
    </row>
    <row r="26" spans="1:33" x14ac:dyDescent="0.25">
      <c r="F26" s="93" t="str">
        <f>F23</f>
        <v>world coordinates</v>
      </c>
      <c r="G26" s="93"/>
      <c r="H26" s="93"/>
      <c r="I26" s="93"/>
      <c r="K26" s="29"/>
      <c r="L26" s="94" t="s">
        <v>57</v>
      </c>
      <c r="M26" s="89"/>
      <c r="N26" s="89"/>
      <c r="O26" s="89"/>
      <c r="P26" s="89"/>
      <c r="Q26" s="89"/>
      <c r="R26" s="89"/>
      <c r="S26" s="89"/>
      <c r="T26" s="89"/>
      <c r="U26" s="89"/>
      <c r="V26" s="95"/>
      <c r="AB26" s="93" t="str">
        <f>AB23</f>
        <v>world coordinates</v>
      </c>
      <c r="AC26" s="93"/>
      <c r="AD26" s="93"/>
      <c r="AE26" s="93"/>
      <c r="AG26" s="29"/>
    </row>
    <row r="27" spans="1:33" x14ac:dyDescent="0.25">
      <c r="F27" s="28" t="str">
        <f>F22</f>
        <v>v1'</v>
      </c>
      <c r="G27" s="28" t="str">
        <f t="shared" ref="G27:I27" si="4">G22</f>
        <v>v2'</v>
      </c>
      <c r="H27" s="28" t="str">
        <f t="shared" si="4"/>
        <v>v3'</v>
      </c>
      <c r="I27" s="28" t="str">
        <f t="shared" si="4"/>
        <v>v4'</v>
      </c>
      <c r="K27" s="29"/>
      <c r="L27" s="94" t="s">
        <v>69</v>
      </c>
      <c r="M27" s="89"/>
      <c r="N27" s="89"/>
      <c r="O27" s="89"/>
      <c r="P27" s="89"/>
      <c r="Q27" s="89"/>
      <c r="R27" s="89"/>
      <c r="S27" s="89"/>
      <c r="T27" s="89"/>
      <c r="U27" s="89"/>
      <c r="V27" s="95"/>
      <c r="AB27" s="28" t="str">
        <f>AB22</f>
        <v>v1'</v>
      </c>
      <c r="AC27" s="28" t="str">
        <f t="shared" ref="AC27:AE27" si="5">AC22</f>
        <v>v2'</v>
      </c>
      <c r="AD27" s="28" t="str">
        <f t="shared" si="5"/>
        <v>v3'</v>
      </c>
      <c r="AE27" s="28" t="str">
        <f t="shared" si="5"/>
        <v>v4'</v>
      </c>
      <c r="AG27" s="29"/>
    </row>
    <row r="28" spans="1:33" x14ac:dyDescent="0.25">
      <c r="B28" s="2"/>
      <c r="C28" s="2"/>
      <c r="D28" s="2"/>
      <c r="E28" s="2"/>
      <c r="F28" s="3">
        <f>F18</f>
        <v>-1</v>
      </c>
      <c r="G28" s="4">
        <f t="shared" ref="G28:I28" si="6">G18</f>
        <v>1</v>
      </c>
      <c r="H28" s="4">
        <f t="shared" si="6"/>
        <v>1</v>
      </c>
      <c r="I28" s="5">
        <f t="shared" si="6"/>
        <v>-1</v>
      </c>
      <c r="K28" s="29"/>
      <c r="L28" s="94" t="s">
        <v>70</v>
      </c>
      <c r="M28" s="89"/>
      <c r="N28" s="89"/>
      <c r="O28" s="89"/>
      <c r="P28" s="89"/>
      <c r="Q28" s="89"/>
      <c r="R28" s="89"/>
      <c r="S28" s="89"/>
      <c r="T28" s="89"/>
      <c r="U28" s="89"/>
      <c r="V28" s="29"/>
      <c r="X28" s="2"/>
      <c r="Y28" s="2"/>
      <c r="Z28" s="2"/>
      <c r="AA28" s="2"/>
      <c r="AB28" s="3">
        <f>AB18</f>
        <v>-1</v>
      </c>
      <c r="AC28" s="4">
        <f t="shared" ref="AC28:AE28" si="7">AC18</f>
        <v>1</v>
      </c>
      <c r="AD28" s="4">
        <f t="shared" si="7"/>
        <v>1</v>
      </c>
      <c r="AE28" s="5">
        <f t="shared" si="7"/>
        <v>-1</v>
      </c>
      <c r="AG28" s="29"/>
    </row>
    <row r="29" spans="1:33" x14ac:dyDescent="0.25">
      <c r="B29" s="2"/>
      <c r="C29" s="2"/>
      <c r="D29" s="2"/>
      <c r="E29" s="2"/>
      <c r="F29" s="6">
        <f t="shared" ref="F29:I31" si="8">F19</f>
        <v>-1</v>
      </c>
      <c r="G29" s="7">
        <f t="shared" si="8"/>
        <v>-1</v>
      </c>
      <c r="H29" s="7">
        <f t="shared" si="8"/>
        <v>1</v>
      </c>
      <c r="I29" s="8">
        <f t="shared" si="8"/>
        <v>1</v>
      </c>
      <c r="K29" s="29"/>
      <c r="L29" s="94" t="s">
        <v>59</v>
      </c>
      <c r="M29" s="89"/>
      <c r="N29" s="89"/>
      <c r="O29" s="89"/>
      <c r="P29" s="89"/>
      <c r="Q29" s="89"/>
      <c r="R29" s="89"/>
      <c r="S29" s="89"/>
      <c r="T29" s="89"/>
      <c r="U29" s="89"/>
      <c r="V29" s="95"/>
      <c r="X29" s="2"/>
      <c r="Y29" s="2"/>
      <c r="Z29" s="2"/>
      <c r="AA29" s="2"/>
      <c r="AB29" s="6">
        <f t="shared" ref="AB29:AE29" si="9">AB19</f>
        <v>-1</v>
      </c>
      <c r="AC29" s="7">
        <f t="shared" si="9"/>
        <v>-1</v>
      </c>
      <c r="AD29" s="7">
        <f t="shared" si="9"/>
        <v>1</v>
      </c>
      <c r="AE29" s="8">
        <f t="shared" si="9"/>
        <v>1</v>
      </c>
      <c r="AG29" s="29"/>
    </row>
    <row r="30" spans="1:33" x14ac:dyDescent="0.25">
      <c r="B30" s="2"/>
      <c r="C30" s="2"/>
      <c r="D30" s="2"/>
      <c r="E30" s="2"/>
      <c r="F30" s="6">
        <f t="shared" si="8"/>
        <v>3</v>
      </c>
      <c r="G30" s="7">
        <f t="shared" si="8"/>
        <v>3</v>
      </c>
      <c r="H30" s="7">
        <f t="shared" si="8"/>
        <v>3</v>
      </c>
      <c r="I30" s="8">
        <f t="shared" si="8"/>
        <v>3</v>
      </c>
      <c r="K30" s="29"/>
      <c r="L30" s="30"/>
      <c r="P30" s="1" t="s">
        <v>28</v>
      </c>
      <c r="Q30" s="11">
        <f>1 / TAN(RADIANS($J$3/2)) / $J$4</f>
        <v>0.89381519444565749</v>
      </c>
      <c r="R30" s="12">
        <v>0</v>
      </c>
      <c r="S30" s="12">
        <v>0</v>
      </c>
      <c r="T30" s="13">
        <v>0</v>
      </c>
      <c r="V30" s="29"/>
      <c r="X30" s="2"/>
      <c r="Y30" s="2"/>
      <c r="Z30" s="2"/>
      <c r="AA30" s="2"/>
      <c r="AB30" s="6">
        <f t="shared" ref="AB30:AE30" si="10">AB20</f>
        <v>3</v>
      </c>
      <c r="AC30" s="7">
        <f t="shared" si="10"/>
        <v>3</v>
      </c>
      <c r="AD30" s="7">
        <f t="shared" si="10"/>
        <v>3</v>
      </c>
      <c r="AE30" s="8">
        <f t="shared" si="10"/>
        <v>3</v>
      </c>
      <c r="AG30" s="29"/>
    </row>
    <row r="31" spans="1:33" x14ac:dyDescent="0.25">
      <c r="B31" s="2"/>
      <c r="C31" s="2"/>
      <c r="D31" s="2"/>
      <c r="E31" s="2"/>
      <c r="F31" s="6">
        <f t="shared" si="8"/>
        <v>1</v>
      </c>
      <c r="G31" s="7">
        <f t="shared" si="8"/>
        <v>1</v>
      </c>
      <c r="H31" s="7">
        <f t="shared" si="8"/>
        <v>1</v>
      </c>
      <c r="I31" s="8">
        <f t="shared" si="8"/>
        <v>1</v>
      </c>
      <c r="K31" s="29"/>
      <c r="L31" s="30"/>
      <c r="Q31" s="14">
        <v>0</v>
      </c>
      <c r="R31" s="15">
        <f>1 / TAN(RADIANS($J$3/2))</f>
        <v>1.19175359259421</v>
      </c>
      <c r="S31" s="15">
        <v>0</v>
      </c>
      <c r="T31" s="16">
        <v>0</v>
      </c>
      <c r="V31" s="29"/>
      <c r="X31" s="2"/>
      <c r="Y31" s="2"/>
      <c r="Z31" s="2"/>
      <c r="AA31" s="2"/>
      <c r="AB31" s="6">
        <f t="shared" ref="AB31:AE31" si="11">AB21</f>
        <v>1</v>
      </c>
      <c r="AC31" s="7">
        <f t="shared" si="11"/>
        <v>1</v>
      </c>
      <c r="AD31" s="7">
        <f t="shared" si="11"/>
        <v>1</v>
      </c>
      <c r="AE31" s="8">
        <f t="shared" si="11"/>
        <v>1</v>
      </c>
      <c r="AG31" s="29"/>
    </row>
    <row r="32" spans="1:33" x14ac:dyDescent="0.25">
      <c r="A32" s="1" t="s">
        <v>17</v>
      </c>
      <c r="B32" s="3">
        <v>1</v>
      </c>
      <c r="C32" s="4">
        <v>0</v>
      </c>
      <c r="D32" s="4">
        <v>0</v>
      </c>
      <c r="E32" s="4">
        <f>-$B$3</f>
        <v>0</v>
      </c>
      <c r="F32" s="7">
        <f>($B32*F$28+$C32*F$29+$D32*F$30+$E32*F$31)</f>
        <v>-1</v>
      </c>
      <c r="G32" s="7">
        <f t="shared" ref="G32:I32" si="12">($B32*G$28+$C32*G$29+$D32*G$30+$E32*G$31)</f>
        <v>1</v>
      </c>
      <c r="H32" s="7">
        <f t="shared" si="12"/>
        <v>1</v>
      </c>
      <c r="I32" s="8">
        <f t="shared" si="12"/>
        <v>-1</v>
      </c>
      <c r="K32" s="29"/>
      <c r="L32" s="30"/>
      <c r="Q32" s="14">
        <v>0</v>
      </c>
      <c r="R32" s="15">
        <v>0</v>
      </c>
      <c r="S32" s="15">
        <f>($J$5+$J$6) / ($J$5-$J$6)</f>
        <v>-1.2222222222222223</v>
      </c>
      <c r="T32" s="16">
        <f>(2*$J$6*$J$5) / ($J$5-$J$6)</f>
        <v>-2.2222222222222223</v>
      </c>
      <c r="V32" s="29"/>
      <c r="W32" s="1" t="s">
        <v>17</v>
      </c>
      <c r="X32" s="3">
        <v>1</v>
      </c>
      <c r="Y32" s="4">
        <v>0</v>
      </c>
      <c r="Z32" s="4">
        <v>0</v>
      </c>
      <c r="AA32" s="4">
        <f>-$B$3</f>
        <v>0</v>
      </c>
      <c r="AB32" s="7">
        <f>($B32*AB$28+$C32*AB$29+$D32*AB$30+$E32*AB$31)</f>
        <v>-1</v>
      </c>
      <c r="AC32" s="7">
        <f t="shared" ref="AC32:AE32" si="13">($B32*AC$28+$C32*AC$29+$D32*AC$30+$E32*AC$31)</f>
        <v>1</v>
      </c>
      <c r="AD32" s="7">
        <f t="shared" si="13"/>
        <v>1</v>
      </c>
      <c r="AE32" s="8">
        <f t="shared" si="13"/>
        <v>-1</v>
      </c>
      <c r="AG32" s="29"/>
    </row>
    <row r="33" spans="1:33" x14ac:dyDescent="0.25">
      <c r="B33" s="6">
        <v>0</v>
      </c>
      <c r="C33" s="7">
        <v>1</v>
      </c>
      <c r="D33" s="7">
        <v>0</v>
      </c>
      <c r="E33" s="7">
        <f>-$C$3</f>
        <v>0</v>
      </c>
      <c r="F33" s="7">
        <f t="shared" ref="F33:I35" si="14">($B33*F$28+$C33*F$29+$D33*F$30+$E33*F$31)</f>
        <v>-1</v>
      </c>
      <c r="G33" s="7">
        <f t="shared" si="14"/>
        <v>-1</v>
      </c>
      <c r="H33" s="7">
        <f t="shared" si="14"/>
        <v>1</v>
      </c>
      <c r="I33" s="8">
        <f t="shared" si="14"/>
        <v>1</v>
      </c>
      <c r="K33" s="29"/>
      <c r="L33" s="109" t="s">
        <v>53</v>
      </c>
      <c r="M33" s="110"/>
      <c r="N33" s="110"/>
      <c r="O33" s="110"/>
      <c r="P33" s="110"/>
      <c r="Q33" s="19">
        <v>0</v>
      </c>
      <c r="R33" s="17">
        <v>0</v>
      </c>
      <c r="S33" s="17">
        <v>-1</v>
      </c>
      <c r="T33" s="18">
        <v>0</v>
      </c>
      <c r="V33" s="29"/>
      <c r="X33" s="6">
        <v>0</v>
      </c>
      <c r="Y33" s="7">
        <v>1</v>
      </c>
      <c r="Z33" s="7">
        <v>0</v>
      </c>
      <c r="AA33" s="7">
        <f>-$C$3</f>
        <v>0</v>
      </c>
      <c r="AB33" s="7">
        <f t="shared" ref="AB33:AE35" si="15">($B33*AB$28+$C33*AB$29+$D33*AB$30+$E33*AB$31)</f>
        <v>-1</v>
      </c>
      <c r="AC33" s="7">
        <f t="shared" si="15"/>
        <v>-1</v>
      </c>
      <c r="AD33" s="7">
        <f t="shared" si="15"/>
        <v>1</v>
      </c>
      <c r="AE33" s="8">
        <f t="shared" si="15"/>
        <v>1</v>
      </c>
      <c r="AG33" s="29"/>
    </row>
    <row r="34" spans="1:33" x14ac:dyDescent="0.25">
      <c r="B34" s="6">
        <v>0</v>
      </c>
      <c r="C34" s="7">
        <v>0</v>
      </c>
      <c r="D34" s="7">
        <v>1</v>
      </c>
      <c r="E34" s="7">
        <f>-$D$3</f>
        <v>0</v>
      </c>
      <c r="F34" s="7">
        <f t="shared" si="14"/>
        <v>3</v>
      </c>
      <c r="G34" s="7">
        <f t="shared" si="14"/>
        <v>3</v>
      </c>
      <c r="H34" s="7">
        <f t="shared" si="14"/>
        <v>3</v>
      </c>
      <c r="I34" s="8">
        <f t="shared" si="14"/>
        <v>3</v>
      </c>
      <c r="K34" s="29"/>
      <c r="L34" s="31" t="s">
        <v>17</v>
      </c>
      <c r="M34" s="11">
        <v>1</v>
      </c>
      <c r="N34" s="12">
        <v>0</v>
      </c>
      <c r="O34" s="12">
        <v>0</v>
      </c>
      <c r="P34" s="33">
        <f>-$B$3</f>
        <v>0</v>
      </c>
      <c r="Q34" s="15">
        <f>($M34*Q$30+$N34*Q$31+$O34*Q$32+$P34*Q$33)</f>
        <v>0.89381519444565749</v>
      </c>
      <c r="R34" s="15">
        <f t="shared" ref="R34:T34" si="16">($M34*R$30+$N34*R$31+$O34*R$32+$P34*R$33)</f>
        <v>0</v>
      </c>
      <c r="S34" s="63">
        <f t="shared" si="16"/>
        <v>0</v>
      </c>
      <c r="T34" s="16">
        <f t="shared" si="16"/>
        <v>0</v>
      </c>
      <c r="V34" s="29"/>
      <c r="X34" s="6">
        <v>0</v>
      </c>
      <c r="Y34" s="7">
        <v>0</v>
      </c>
      <c r="Z34" s="7">
        <v>1</v>
      </c>
      <c r="AA34" s="7">
        <f>-$D$3</f>
        <v>0</v>
      </c>
      <c r="AB34" s="7">
        <f t="shared" si="15"/>
        <v>3</v>
      </c>
      <c r="AC34" s="7">
        <f t="shared" si="15"/>
        <v>3</v>
      </c>
      <c r="AD34" s="7">
        <f t="shared" si="15"/>
        <v>3</v>
      </c>
      <c r="AE34" s="8">
        <f t="shared" si="15"/>
        <v>3</v>
      </c>
      <c r="AG34" s="29"/>
    </row>
    <row r="35" spans="1:33" x14ac:dyDescent="0.25">
      <c r="B35" s="25">
        <v>0</v>
      </c>
      <c r="C35" s="9">
        <v>0</v>
      </c>
      <c r="D35" s="9">
        <v>0</v>
      </c>
      <c r="E35" s="9">
        <v>1</v>
      </c>
      <c r="F35" s="9">
        <f t="shared" si="14"/>
        <v>1</v>
      </c>
      <c r="G35" s="9">
        <f t="shared" si="14"/>
        <v>1</v>
      </c>
      <c r="H35" s="9">
        <f t="shared" si="14"/>
        <v>1</v>
      </c>
      <c r="I35" s="10">
        <f t="shared" si="14"/>
        <v>1</v>
      </c>
      <c r="K35" s="29"/>
      <c r="L35" s="30"/>
      <c r="M35" s="14">
        <v>0</v>
      </c>
      <c r="N35" s="15">
        <v>1</v>
      </c>
      <c r="O35" s="15">
        <v>0</v>
      </c>
      <c r="P35" s="34">
        <f>-$C$3</f>
        <v>0</v>
      </c>
      <c r="Q35" s="15">
        <f t="shared" ref="Q35:T37" si="17">($M35*Q$30+$N35*Q$31+$O35*Q$32+$P35*Q$33)</f>
        <v>0</v>
      </c>
      <c r="R35" s="15">
        <f t="shared" si="17"/>
        <v>1.19175359259421</v>
      </c>
      <c r="S35" s="63">
        <f t="shared" si="17"/>
        <v>0</v>
      </c>
      <c r="T35" s="16">
        <f t="shared" si="17"/>
        <v>0</v>
      </c>
      <c r="V35" s="29"/>
      <c r="X35" s="25">
        <v>0</v>
      </c>
      <c r="Y35" s="9">
        <v>0</v>
      </c>
      <c r="Z35" s="9">
        <v>0</v>
      </c>
      <c r="AA35" s="9">
        <v>1</v>
      </c>
      <c r="AB35" s="9">
        <f t="shared" si="15"/>
        <v>1</v>
      </c>
      <c r="AC35" s="9">
        <f t="shared" si="15"/>
        <v>1</v>
      </c>
      <c r="AD35" s="9">
        <f t="shared" si="15"/>
        <v>1</v>
      </c>
      <c r="AE35" s="10">
        <f t="shared" si="15"/>
        <v>1</v>
      </c>
      <c r="AG35" s="29"/>
    </row>
    <row r="36" spans="1:33" x14ac:dyDescent="0.25">
      <c r="F36" s="28" t="s">
        <v>18</v>
      </c>
      <c r="G36" s="28" t="s">
        <v>19</v>
      </c>
      <c r="H36" s="28" t="s">
        <v>20</v>
      </c>
      <c r="I36" s="28" t="s">
        <v>21</v>
      </c>
      <c r="K36" s="29"/>
      <c r="L36" s="30"/>
      <c r="M36" s="14">
        <v>0</v>
      </c>
      <c r="N36" s="15">
        <v>0</v>
      </c>
      <c r="O36" s="15">
        <v>1</v>
      </c>
      <c r="P36" s="16">
        <f>$D$3</f>
        <v>0</v>
      </c>
      <c r="Q36" s="15">
        <f t="shared" si="17"/>
        <v>0</v>
      </c>
      <c r="R36" s="15">
        <f t="shared" si="17"/>
        <v>0</v>
      </c>
      <c r="S36" s="15">
        <f t="shared" si="17"/>
        <v>-1.2222222222222223</v>
      </c>
      <c r="T36" s="16">
        <f t="shared" si="17"/>
        <v>-2.2222222222222223</v>
      </c>
      <c r="V36" s="29"/>
      <c r="AB36" s="28" t="s">
        <v>18</v>
      </c>
      <c r="AC36" s="28" t="s">
        <v>19</v>
      </c>
      <c r="AD36" s="28" t="s">
        <v>20</v>
      </c>
      <c r="AE36" s="28" t="s">
        <v>21</v>
      </c>
      <c r="AG36" s="29"/>
    </row>
    <row r="37" spans="1:33" x14ac:dyDescent="0.25">
      <c r="F37" s="93" t="s">
        <v>39</v>
      </c>
      <c r="G37" s="93"/>
      <c r="H37" s="93"/>
      <c r="I37" s="93"/>
      <c r="K37" s="29"/>
      <c r="L37" s="30"/>
      <c r="M37" s="19">
        <v>0</v>
      </c>
      <c r="N37" s="17">
        <v>0</v>
      </c>
      <c r="O37" s="17">
        <v>0</v>
      </c>
      <c r="P37" s="18">
        <v>1</v>
      </c>
      <c r="Q37" s="17">
        <f t="shared" si="17"/>
        <v>0</v>
      </c>
      <c r="R37" s="17">
        <f t="shared" si="17"/>
        <v>0</v>
      </c>
      <c r="S37" s="17">
        <f t="shared" si="17"/>
        <v>-1</v>
      </c>
      <c r="T37" s="18">
        <f t="shared" si="17"/>
        <v>0</v>
      </c>
      <c r="V37" s="29"/>
      <c r="AB37" s="93" t="s">
        <v>39</v>
      </c>
      <c r="AC37" s="93"/>
      <c r="AD37" s="93"/>
      <c r="AE37" s="93"/>
      <c r="AG37" s="29"/>
    </row>
    <row r="38" spans="1:33" ht="15.75" thickBot="1" x14ac:dyDescent="0.3">
      <c r="K38" s="29"/>
      <c r="L38" s="30"/>
      <c r="Q38" s="93" t="s">
        <v>54</v>
      </c>
      <c r="R38" s="93"/>
      <c r="S38" s="93"/>
      <c r="T38" s="93"/>
      <c r="V38" s="29"/>
      <c r="AG38" s="29"/>
    </row>
    <row r="39" spans="1:33" ht="16.5" thickBot="1" x14ac:dyDescent="0.3">
      <c r="A39" s="101" t="s">
        <v>23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3"/>
      <c r="L39" s="47"/>
      <c r="V39" s="29"/>
      <c r="W39" s="107" t="s">
        <v>23</v>
      </c>
      <c r="X39" s="102"/>
      <c r="Y39" s="102"/>
      <c r="Z39" s="102"/>
      <c r="AA39" s="102"/>
      <c r="AB39" s="102"/>
      <c r="AC39" s="102"/>
      <c r="AD39" s="102"/>
      <c r="AE39" s="102"/>
      <c r="AF39" s="102"/>
      <c r="AG39" s="103"/>
    </row>
    <row r="40" spans="1:33" x14ac:dyDescent="0.25">
      <c r="F40" s="93" t="str">
        <f>F37</f>
        <v>eye coordinates</v>
      </c>
      <c r="G40" s="93"/>
      <c r="H40" s="93"/>
      <c r="I40" s="93"/>
      <c r="K40" s="29"/>
      <c r="L40" s="30"/>
      <c r="Q40" s="93" t="str">
        <f>Q23</f>
        <v>world coordinates</v>
      </c>
      <c r="R40" s="93"/>
      <c r="S40" s="93"/>
      <c r="T40" s="93"/>
      <c r="V40" s="29"/>
      <c r="AB40" s="93" t="str">
        <f>AB23</f>
        <v>world coordinates</v>
      </c>
      <c r="AC40" s="93"/>
      <c r="AD40" s="93"/>
      <c r="AE40" s="93"/>
      <c r="AG40" s="29"/>
    </row>
    <row r="41" spans="1:33" x14ac:dyDescent="0.25">
      <c r="F41" s="28" t="str">
        <f>F36</f>
        <v>v1''</v>
      </c>
      <c r="G41" s="28" t="str">
        <f>G36</f>
        <v>v2''</v>
      </c>
      <c r="H41" s="28" t="str">
        <f>H36</f>
        <v>v3''</v>
      </c>
      <c r="I41" s="28" t="str">
        <f>I36</f>
        <v>v4''</v>
      </c>
      <c r="K41" s="29"/>
      <c r="L41" s="30"/>
      <c r="Q41" s="28" t="str">
        <f>Q22</f>
        <v>v1'</v>
      </c>
      <c r="R41" s="28" t="str">
        <f t="shared" ref="R41:T41" si="18">R22</f>
        <v>v2'</v>
      </c>
      <c r="S41" s="28" t="str">
        <f t="shared" si="18"/>
        <v>v3'</v>
      </c>
      <c r="T41" s="28" t="str">
        <f t="shared" si="18"/>
        <v>v4'</v>
      </c>
      <c r="V41" s="29"/>
      <c r="AB41" s="28" t="str">
        <f>AB36</f>
        <v>v1''</v>
      </c>
      <c r="AC41" s="28" t="str">
        <f t="shared" ref="AC41:AE41" si="19">AC36</f>
        <v>v2''</v>
      </c>
      <c r="AD41" s="28" t="str">
        <f t="shared" si="19"/>
        <v>v3''</v>
      </c>
      <c r="AE41" s="28" t="str">
        <f t="shared" si="19"/>
        <v>v4''</v>
      </c>
      <c r="AG41" s="29"/>
    </row>
    <row r="42" spans="1:33" x14ac:dyDescent="0.25">
      <c r="F42" s="11">
        <f>F32</f>
        <v>-1</v>
      </c>
      <c r="G42" s="12">
        <f t="shared" ref="G42:I42" si="20">G32</f>
        <v>1</v>
      </c>
      <c r="H42" s="12">
        <f t="shared" si="20"/>
        <v>1</v>
      </c>
      <c r="I42" s="13">
        <f t="shared" si="20"/>
        <v>-1</v>
      </c>
      <c r="K42" s="29"/>
      <c r="L42" s="30"/>
      <c r="Q42" s="11">
        <f>Q18</f>
        <v>-1</v>
      </c>
      <c r="R42" s="12">
        <f t="shared" ref="R42:T42" si="21">R18</f>
        <v>1</v>
      </c>
      <c r="S42" s="12">
        <f t="shared" si="21"/>
        <v>1</v>
      </c>
      <c r="T42" s="13">
        <f t="shared" si="21"/>
        <v>-1</v>
      </c>
      <c r="V42" s="29"/>
      <c r="AB42" s="11">
        <f>AB32</f>
        <v>-1</v>
      </c>
      <c r="AC42" s="11">
        <f t="shared" ref="AC42:AE42" si="22">AC32</f>
        <v>1</v>
      </c>
      <c r="AD42" s="11">
        <f t="shared" si="22"/>
        <v>1</v>
      </c>
      <c r="AE42" s="13">
        <f t="shared" si="22"/>
        <v>-1</v>
      </c>
      <c r="AG42" s="29"/>
    </row>
    <row r="43" spans="1:33" x14ac:dyDescent="0.25">
      <c r="F43" s="14">
        <f t="shared" ref="F43:I45" si="23">F33</f>
        <v>-1</v>
      </c>
      <c r="G43" s="15">
        <f t="shared" si="23"/>
        <v>-1</v>
      </c>
      <c r="H43" s="15">
        <f t="shared" si="23"/>
        <v>1</v>
      </c>
      <c r="I43" s="16">
        <f t="shared" si="23"/>
        <v>1</v>
      </c>
      <c r="K43" s="29"/>
      <c r="L43" s="30"/>
      <c r="Q43" s="14">
        <f t="shared" ref="Q43:T45" si="24">Q19</f>
        <v>-1</v>
      </c>
      <c r="R43" s="15">
        <f t="shared" si="24"/>
        <v>-1</v>
      </c>
      <c r="S43" s="15">
        <f t="shared" si="24"/>
        <v>1</v>
      </c>
      <c r="T43" s="16">
        <f t="shared" si="24"/>
        <v>1</v>
      </c>
      <c r="V43" s="29"/>
      <c r="AB43" s="11">
        <f t="shared" ref="AB43:AE45" si="25">AB33</f>
        <v>-1</v>
      </c>
      <c r="AC43" s="11">
        <f t="shared" si="25"/>
        <v>-1</v>
      </c>
      <c r="AD43" s="11">
        <f t="shared" si="25"/>
        <v>1</v>
      </c>
      <c r="AE43" s="13">
        <f t="shared" si="25"/>
        <v>1</v>
      </c>
      <c r="AG43" s="29"/>
    </row>
    <row r="44" spans="1:33" x14ac:dyDescent="0.25">
      <c r="F44" s="14">
        <f t="shared" si="23"/>
        <v>3</v>
      </c>
      <c r="G44" s="15">
        <f t="shared" si="23"/>
        <v>3</v>
      </c>
      <c r="H44" s="15">
        <f t="shared" si="23"/>
        <v>3</v>
      </c>
      <c r="I44" s="16">
        <f t="shared" si="23"/>
        <v>3</v>
      </c>
      <c r="K44" s="29"/>
      <c r="L44" s="30"/>
      <c r="Q44" s="69">
        <f t="shared" si="24"/>
        <v>-3</v>
      </c>
      <c r="R44" s="65">
        <f t="shared" si="24"/>
        <v>-3</v>
      </c>
      <c r="S44" s="65">
        <f t="shared" si="24"/>
        <v>-3</v>
      </c>
      <c r="T44" s="66">
        <f t="shared" si="24"/>
        <v>-3</v>
      </c>
      <c r="V44" s="29"/>
      <c r="AB44" s="11">
        <f t="shared" si="25"/>
        <v>3</v>
      </c>
      <c r="AC44" s="11">
        <f t="shared" si="25"/>
        <v>3</v>
      </c>
      <c r="AD44" s="11">
        <f t="shared" si="25"/>
        <v>3</v>
      </c>
      <c r="AE44" s="13">
        <f t="shared" si="25"/>
        <v>3</v>
      </c>
      <c r="AG44" s="29"/>
    </row>
    <row r="45" spans="1:33" x14ac:dyDescent="0.25">
      <c r="F45" s="14">
        <f t="shared" si="23"/>
        <v>1</v>
      </c>
      <c r="G45" s="15">
        <f t="shared" si="23"/>
        <v>1</v>
      </c>
      <c r="H45" s="15">
        <f t="shared" si="23"/>
        <v>1</v>
      </c>
      <c r="I45" s="16">
        <f t="shared" si="23"/>
        <v>1</v>
      </c>
      <c r="K45" s="29"/>
      <c r="L45" s="30"/>
      <c r="Q45" s="14">
        <f t="shared" si="24"/>
        <v>1</v>
      </c>
      <c r="R45" s="15">
        <f t="shared" si="24"/>
        <v>1</v>
      </c>
      <c r="S45" s="15">
        <f t="shared" si="24"/>
        <v>1</v>
      </c>
      <c r="T45" s="16">
        <f t="shared" si="24"/>
        <v>1</v>
      </c>
      <c r="V45" s="29"/>
      <c r="AB45" s="11">
        <f t="shared" si="25"/>
        <v>1</v>
      </c>
      <c r="AC45" s="11">
        <f t="shared" si="25"/>
        <v>1</v>
      </c>
      <c r="AD45" s="11">
        <f t="shared" si="25"/>
        <v>1</v>
      </c>
      <c r="AE45" s="13">
        <f t="shared" si="25"/>
        <v>1</v>
      </c>
      <c r="AG45" s="29"/>
    </row>
    <row r="46" spans="1:33" x14ac:dyDescent="0.25">
      <c r="A46" s="1" t="s">
        <v>28</v>
      </c>
      <c r="B46" s="11">
        <f>1 / TAN(RADIANS($J$3/2)) / $J$4</f>
        <v>0.89381519444565749</v>
      </c>
      <c r="C46" s="12">
        <v>0</v>
      </c>
      <c r="D46" s="12">
        <v>0</v>
      </c>
      <c r="E46" s="12">
        <v>0</v>
      </c>
      <c r="F46" s="15">
        <f>($B46*F$42+$C46*F$43+$D46*F$44+$E46*F$45)</f>
        <v>-0.89381519444565749</v>
      </c>
      <c r="G46" s="15">
        <f t="shared" ref="G46:I46" si="26">($B46*G$42+$C46*G$43+$D46*G$44+$E46*G$45)</f>
        <v>0.89381519444565749</v>
      </c>
      <c r="H46" s="15">
        <f t="shared" si="26"/>
        <v>0.89381519444565749</v>
      </c>
      <c r="I46" s="16">
        <f t="shared" si="26"/>
        <v>-0.89381519444565749</v>
      </c>
      <c r="K46" s="29"/>
      <c r="L46" s="31" t="s">
        <v>55</v>
      </c>
      <c r="M46" s="11">
        <f>Q34</f>
        <v>0.89381519444565749</v>
      </c>
      <c r="N46" s="12">
        <f t="shared" ref="N46:P49" si="27">R34</f>
        <v>0</v>
      </c>
      <c r="O46" s="64">
        <f t="shared" si="27"/>
        <v>0</v>
      </c>
      <c r="P46" s="13">
        <f t="shared" si="27"/>
        <v>0</v>
      </c>
      <c r="Q46" s="63">
        <f>($M46*Q$42+$N46*Q$43+$O46*Q$44+$P46*Q$45)</f>
        <v>-0.89381519444565749</v>
      </c>
      <c r="R46" s="63">
        <f t="shared" ref="R46:T46" si="28">($M46*R$42+$N46*R$43+$O46*R$44+$P46*R$45)</f>
        <v>0.89381519444565749</v>
      </c>
      <c r="S46" s="63">
        <f t="shared" si="28"/>
        <v>0.89381519444565749</v>
      </c>
      <c r="T46" s="34">
        <f t="shared" si="28"/>
        <v>-0.89381519444565749</v>
      </c>
      <c r="V46" s="29"/>
      <c r="W46" s="1" t="s">
        <v>28</v>
      </c>
      <c r="X46" s="11">
        <f>$T$3/$T$4</f>
        <v>0.89381519444565771</v>
      </c>
      <c r="Y46" s="12">
        <v>0</v>
      </c>
      <c r="Z46" s="12">
        <v>0</v>
      </c>
      <c r="AA46" s="12">
        <v>0</v>
      </c>
      <c r="AB46" s="12">
        <f>($X46*AB$42+$Y46*AB$43+$Z46*AB$44+$AA46*AB$45)</f>
        <v>-0.89381519444565771</v>
      </c>
      <c r="AC46" s="12">
        <f t="shared" ref="AC46:AE46" si="29">($X46*AC$42+$Y46*AC$43+$Z46*AC$44+$AA46*AC$45)</f>
        <v>0.89381519444565771</v>
      </c>
      <c r="AD46" s="12">
        <f t="shared" si="29"/>
        <v>0.89381519444565771</v>
      </c>
      <c r="AE46" s="13">
        <f t="shared" si="29"/>
        <v>-0.89381519444565771</v>
      </c>
      <c r="AG46" s="29"/>
    </row>
    <row r="47" spans="1:33" x14ac:dyDescent="0.25">
      <c r="B47" s="14">
        <v>0</v>
      </c>
      <c r="C47" s="15">
        <f>1 / TAN(RADIANS($J$3/2))</f>
        <v>1.19175359259421</v>
      </c>
      <c r="D47" s="15">
        <v>0</v>
      </c>
      <c r="E47" s="15">
        <v>0</v>
      </c>
      <c r="F47" s="15">
        <f t="shared" ref="F47:I49" si="30">($B47*F$42+$C47*F$43+$D47*F$44+$E47*F$45)</f>
        <v>-1.19175359259421</v>
      </c>
      <c r="G47" s="15">
        <f t="shared" si="30"/>
        <v>-1.19175359259421</v>
      </c>
      <c r="H47" s="15">
        <f t="shared" si="30"/>
        <v>1.19175359259421</v>
      </c>
      <c r="I47" s="16">
        <f t="shared" si="30"/>
        <v>1.19175359259421</v>
      </c>
      <c r="K47" s="29"/>
      <c r="L47" s="30"/>
      <c r="M47" s="14">
        <f t="shared" ref="M47:M49" si="31">Q35</f>
        <v>0</v>
      </c>
      <c r="N47" s="15">
        <f t="shared" si="27"/>
        <v>1.19175359259421</v>
      </c>
      <c r="O47" s="63">
        <f t="shared" si="27"/>
        <v>0</v>
      </c>
      <c r="P47" s="16">
        <f t="shared" si="27"/>
        <v>0</v>
      </c>
      <c r="Q47" s="63">
        <f t="shared" ref="Q47:T49" si="32">($M47*Q$42+$N47*Q$43+$O47*Q$44+$P47*Q$45)</f>
        <v>-1.19175359259421</v>
      </c>
      <c r="R47" s="63">
        <f t="shared" si="32"/>
        <v>-1.19175359259421</v>
      </c>
      <c r="S47" s="63">
        <f t="shared" si="32"/>
        <v>1.19175359259421</v>
      </c>
      <c r="T47" s="34">
        <f t="shared" si="32"/>
        <v>1.19175359259421</v>
      </c>
      <c r="V47" s="29"/>
      <c r="X47" s="14">
        <v>0</v>
      </c>
      <c r="Y47" s="15">
        <f>$T$3/$T$5</f>
        <v>1.19175359259421</v>
      </c>
      <c r="Z47" s="15">
        <v>0</v>
      </c>
      <c r="AA47" s="15">
        <v>0</v>
      </c>
      <c r="AB47" s="15">
        <f t="shared" ref="AB47:AE49" si="33">($X47*AB$42+$Y47*AB$43+$Z47*AB$44+$AA47*AB$45)</f>
        <v>-1.19175359259421</v>
      </c>
      <c r="AC47" s="15">
        <f t="shared" si="33"/>
        <v>-1.19175359259421</v>
      </c>
      <c r="AD47" s="15">
        <f t="shared" si="33"/>
        <v>1.19175359259421</v>
      </c>
      <c r="AE47" s="16">
        <f t="shared" si="33"/>
        <v>1.19175359259421</v>
      </c>
      <c r="AG47" s="29"/>
    </row>
    <row r="48" spans="1:33" x14ac:dyDescent="0.25">
      <c r="B48" s="14">
        <v>0</v>
      </c>
      <c r="C48" s="15">
        <v>0</v>
      </c>
      <c r="D48" s="15">
        <f>($J$6+$J$5)/($J$7)</f>
        <v>1.2222222222222223</v>
      </c>
      <c r="E48" s="15">
        <f>-2*$J$5*$J$6 / ($J$7)</f>
        <v>-2.2222222222222223</v>
      </c>
      <c r="F48" s="15">
        <f t="shared" si="30"/>
        <v>1.4444444444444446</v>
      </c>
      <c r="G48" s="15">
        <f t="shared" si="30"/>
        <v>1.4444444444444446</v>
      </c>
      <c r="H48" s="15">
        <f t="shared" si="30"/>
        <v>1.4444444444444446</v>
      </c>
      <c r="I48" s="16">
        <f t="shared" si="30"/>
        <v>1.4444444444444446</v>
      </c>
      <c r="K48" s="29"/>
      <c r="L48" s="30"/>
      <c r="M48" s="14">
        <f t="shared" si="31"/>
        <v>0</v>
      </c>
      <c r="N48" s="15">
        <f t="shared" si="27"/>
        <v>0</v>
      </c>
      <c r="O48" s="15">
        <f t="shared" si="27"/>
        <v>-1.2222222222222223</v>
      </c>
      <c r="P48" s="16">
        <f t="shared" si="27"/>
        <v>-2.2222222222222223</v>
      </c>
      <c r="Q48" s="65">
        <f t="shared" si="32"/>
        <v>1.4444444444444446</v>
      </c>
      <c r="R48" s="65">
        <f t="shared" si="32"/>
        <v>1.4444444444444446</v>
      </c>
      <c r="S48" s="65">
        <f t="shared" si="32"/>
        <v>1.4444444444444446</v>
      </c>
      <c r="T48" s="66">
        <f t="shared" si="32"/>
        <v>1.4444444444444446</v>
      </c>
      <c r="V48" s="29"/>
      <c r="X48" s="14">
        <f>($Q$4+-$Q$4)/$T$4</f>
        <v>0</v>
      </c>
      <c r="Y48" s="15">
        <f>($Q$3+-$Q$3) / $T$5</f>
        <v>0</v>
      </c>
      <c r="Z48" s="15">
        <f>(-$J$6-$J$5) / $T$6</f>
        <v>-1.2222222222222223</v>
      </c>
      <c r="AA48" s="15">
        <f>(-$T$3*$J$6) / $T$6</f>
        <v>-2.2222222222222223</v>
      </c>
      <c r="AB48" s="15">
        <f t="shared" si="33"/>
        <v>-5.8888888888888893</v>
      </c>
      <c r="AC48" s="15">
        <f t="shared" si="33"/>
        <v>-5.8888888888888893</v>
      </c>
      <c r="AD48" s="15">
        <f t="shared" si="33"/>
        <v>-5.8888888888888893</v>
      </c>
      <c r="AE48" s="16">
        <f t="shared" si="33"/>
        <v>-5.8888888888888893</v>
      </c>
      <c r="AG48" s="29"/>
    </row>
    <row r="49" spans="1:33" x14ac:dyDescent="0.25">
      <c r="B49" s="19">
        <v>0</v>
      </c>
      <c r="C49" s="17">
        <v>0</v>
      </c>
      <c r="D49" s="17">
        <v>1</v>
      </c>
      <c r="E49" s="17">
        <v>0</v>
      </c>
      <c r="F49" s="17">
        <f t="shared" si="30"/>
        <v>3</v>
      </c>
      <c r="G49" s="17">
        <f t="shared" si="30"/>
        <v>3</v>
      </c>
      <c r="H49" s="17">
        <f t="shared" si="30"/>
        <v>3</v>
      </c>
      <c r="I49" s="18">
        <f t="shared" si="30"/>
        <v>3</v>
      </c>
      <c r="K49" s="29"/>
      <c r="L49" s="30"/>
      <c r="M49" s="19">
        <f t="shared" si="31"/>
        <v>0</v>
      </c>
      <c r="N49" s="17">
        <f t="shared" si="27"/>
        <v>0</v>
      </c>
      <c r="O49" s="17">
        <f t="shared" si="27"/>
        <v>-1</v>
      </c>
      <c r="P49" s="18">
        <f t="shared" si="27"/>
        <v>0</v>
      </c>
      <c r="Q49" s="67">
        <f t="shared" si="32"/>
        <v>3</v>
      </c>
      <c r="R49" s="67">
        <f t="shared" si="32"/>
        <v>3</v>
      </c>
      <c r="S49" s="67">
        <f t="shared" si="32"/>
        <v>3</v>
      </c>
      <c r="T49" s="68">
        <f t="shared" si="32"/>
        <v>3</v>
      </c>
      <c r="V49" s="29"/>
      <c r="X49" s="19">
        <v>0</v>
      </c>
      <c r="Y49" s="17">
        <v>0</v>
      </c>
      <c r="Z49" s="17">
        <v>1</v>
      </c>
      <c r="AA49" s="17">
        <v>0</v>
      </c>
      <c r="AB49" s="17">
        <f t="shared" si="33"/>
        <v>3</v>
      </c>
      <c r="AC49" s="17">
        <f t="shared" si="33"/>
        <v>3</v>
      </c>
      <c r="AD49" s="17">
        <f t="shared" si="33"/>
        <v>3</v>
      </c>
      <c r="AE49" s="18">
        <f t="shared" si="33"/>
        <v>3</v>
      </c>
      <c r="AG49" s="29"/>
    </row>
    <row r="50" spans="1:33" x14ac:dyDescent="0.25">
      <c r="F50" s="28" t="s">
        <v>29</v>
      </c>
      <c r="G50" s="28" t="s">
        <v>30</v>
      </c>
      <c r="H50" s="28" t="s">
        <v>31</v>
      </c>
      <c r="I50" s="28" t="s">
        <v>32</v>
      </c>
      <c r="K50" s="29"/>
      <c r="L50" s="30"/>
      <c r="Q50" s="28" t="s">
        <v>18</v>
      </c>
      <c r="R50" s="28" t="s">
        <v>19</v>
      </c>
      <c r="S50" s="28" t="s">
        <v>20</v>
      </c>
      <c r="T50" s="28" t="s">
        <v>21</v>
      </c>
      <c r="V50" s="29"/>
      <c r="AB50" s="28" t="s">
        <v>29</v>
      </c>
      <c r="AC50" s="28" t="s">
        <v>30</v>
      </c>
      <c r="AD50" s="28" t="s">
        <v>31</v>
      </c>
      <c r="AE50" s="28" t="s">
        <v>32</v>
      </c>
      <c r="AG50" s="29"/>
    </row>
    <row r="51" spans="1:33" x14ac:dyDescent="0.25">
      <c r="F51" s="93" t="s">
        <v>40</v>
      </c>
      <c r="G51" s="93"/>
      <c r="H51" s="93"/>
      <c r="I51" s="93"/>
      <c r="K51" s="29"/>
      <c r="L51" s="30"/>
      <c r="Q51" s="93" t="s">
        <v>40</v>
      </c>
      <c r="R51" s="93"/>
      <c r="S51" s="93"/>
      <c r="T51" s="93"/>
      <c r="V51" s="29"/>
      <c r="AB51" s="93" t="s">
        <v>40</v>
      </c>
      <c r="AC51" s="93"/>
      <c r="AD51" s="93"/>
      <c r="AE51" s="93"/>
      <c r="AG51" s="29"/>
    </row>
    <row r="52" spans="1:33" ht="15.75" thickBot="1" x14ac:dyDescent="0.3">
      <c r="A52" s="113"/>
      <c r="B52" s="113"/>
      <c r="C52" s="113"/>
      <c r="D52" s="113"/>
      <c r="E52" s="113"/>
      <c r="F52" s="113"/>
      <c r="G52" s="113"/>
      <c r="H52" s="113"/>
      <c r="I52" s="113"/>
      <c r="J52" s="113"/>
      <c r="K52" s="114"/>
      <c r="L52" s="30"/>
      <c r="V52" s="29"/>
      <c r="AG52" s="29"/>
    </row>
    <row r="53" spans="1:33" ht="16.5" thickBot="1" x14ac:dyDescent="0.3">
      <c r="A53" s="101" t="s">
        <v>34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3"/>
      <c r="L53" s="107" t="s">
        <v>34</v>
      </c>
      <c r="M53" s="102"/>
      <c r="N53" s="102"/>
      <c r="O53" s="102"/>
      <c r="P53" s="102"/>
      <c r="Q53" s="102"/>
      <c r="R53" s="102"/>
      <c r="S53" s="102"/>
      <c r="T53" s="102"/>
      <c r="U53" s="102"/>
      <c r="V53" s="103"/>
      <c r="W53" s="102" t="s">
        <v>34</v>
      </c>
      <c r="X53" s="102"/>
      <c r="Y53" s="102"/>
      <c r="Z53" s="102"/>
      <c r="AA53" s="102"/>
      <c r="AB53" s="102"/>
      <c r="AC53" s="102"/>
      <c r="AD53" s="102"/>
      <c r="AE53" s="102"/>
      <c r="AF53" s="102"/>
      <c r="AG53" s="115"/>
    </row>
    <row r="54" spans="1:33" x14ac:dyDescent="0.25">
      <c r="A54" s="93"/>
      <c r="B54" s="93"/>
      <c r="C54" s="93"/>
      <c r="D54" s="93"/>
      <c r="K54" s="29"/>
      <c r="L54" s="111"/>
      <c r="M54" s="93"/>
      <c r="N54" s="93"/>
      <c r="O54" s="93"/>
      <c r="V54" s="29"/>
      <c r="W54" s="111"/>
      <c r="X54" s="93"/>
      <c r="Y54" s="93"/>
      <c r="Z54" s="93"/>
      <c r="AG54" s="29"/>
    </row>
    <row r="55" spans="1:33" x14ac:dyDescent="0.25">
      <c r="B55" s="28" t="s">
        <v>1</v>
      </c>
      <c r="C55" s="28" t="s">
        <v>2</v>
      </c>
      <c r="D55" s="28" t="s">
        <v>3</v>
      </c>
      <c r="K55" s="29"/>
      <c r="L55" s="30"/>
      <c r="M55" s="28" t="s">
        <v>1</v>
      </c>
      <c r="N55" s="28" t="s">
        <v>2</v>
      </c>
      <c r="O55" s="28" t="s">
        <v>3</v>
      </c>
      <c r="V55" s="29"/>
      <c r="W55" s="30"/>
      <c r="X55" s="28" t="s">
        <v>1</v>
      </c>
      <c r="Y55" s="28" t="s">
        <v>2</v>
      </c>
      <c r="Z55" s="28" t="s">
        <v>3</v>
      </c>
      <c r="AG55" s="29"/>
    </row>
    <row r="56" spans="1:33" x14ac:dyDescent="0.25">
      <c r="A56" s="1" t="s">
        <v>35</v>
      </c>
      <c r="B56" s="11">
        <f>F46/F49</f>
        <v>-0.2979383981485525</v>
      </c>
      <c r="C56" s="12">
        <f>F47/F49</f>
        <v>-0.39725119753140331</v>
      </c>
      <c r="D56" s="13">
        <f>F48/F49</f>
        <v>0.48148148148148157</v>
      </c>
      <c r="K56" s="29"/>
      <c r="L56" s="31" t="s">
        <v>29</v>
      </c>
      <c r="M56" s="73">
        <f>Q46/Q49</f>
        <v>-0.2979383981485525</v>
      </c>
      <c r="N56" s="74">
        <f>Q47/Q49</f>
        <v>-0.39725119753140331</v>
      </c>
      <c r="O56" s="72">
        <f>Q48/Q49</f>
        <v>0.48148148148148157</v>
      </c>
      <c r="V56" s="29"/>
      <c r="W56" s="31" t="s">
        <v>35</v>
      </c>
      <c r="X56" s="11">
        <f>AB46/AB49</f>
        <v>-0.29793839814855255</v>
      </c>
      <c r="Y56" s="12">
        <f>AB47/AB49</f>
        <v>-0.39725119753140331</v>
      </c>
      <c r="Z56" s="13">
        <f>AB48/AB49</f>
        <v>-1.962962962962963</v>
      </c>
      <c r="AG56" s="29"/>
    </row>
    <row r="57" spans="1:33" x14ac:dyDescent="0.25">
      <c r="A57" s="1" t="s">
        <v>36</v>
      </c>
      <c r="B57" s="14">
        <f>G46/G49</f>
        <v>0.2979383981485525</v>
      </c>
      <c r="C57" s="15">
        <f>G47/G49</f>
        <v>-0.39725119753140331</v>
      </c>
      <c r="D57" s="16">
        <f>G48/G49</f>
        <v>0.48148148148148157</v>
      </c>
      <c r="K57" s="29"/>
      <c r="L57" s="31" t="s">
        <v>30</v>
      </c>
      <c r="M57" s="75">
        <f>R46/R49</f>
        <v>0.2979383981485525</v>
      </c>
      <c r="N57" s="76">
        <f>R47/R49</f>
        <v>-0.39725119753140331</v>
      </c>
      <c r="O57" s="66">
        <f>R48/R49</f>
        <v>0.48148148148148157</v>
      </c>
      <c r="V57" s="29"/>
      <c r="W57" s="31" t="s">
        <v>36</v>
      </c>
      <c r="X57" s="14">
        <f>AC46/AC49</f>
        <v>0.29793839814855255</v>
      </c>
      <c r="Y57" s="15">
        <f>AC47/AC49</f>
        <v>-0.39725119753140331</v>
      </c>
      <c r="Z57" s="16">
        <f>AC48/AC49</f>
        <v>-1.962962962962963</v>
      </c>
      <c r="AG57" s="29"/>
    </row>
    <row r="58" spans="1:33" x14ac:dyDescent="0.25">
      <c r="A58" s="1" t="s">
        <v>37</v>
      </c>
      <c r="B58" s="14">
        <f>H46/H49</f>
        <v>0.2979383981485525</v>
      </c>
      <c r="C58" s="15">
        <f>H47/H49</f>
        <v>0.39725119753140331</v>
      </c>
      <c r="D58" s="16">
        <f>H48/H49</f>
        <v>0.48148148148148157</v>
      </c>
      <c r="K58" s="29"/>
      <c r="L58" s="31" t="s">
        <v>31</v>
      </c>
      <c r="M58" s="75">
        <f>S46/S49</f>
        <v>0.2979383981485525</v>
      </c>
      <c r="N58" s="76">
        <f>S47/S49</f>
        <v>0.39725119753140331</v>
      </c>
      <c r="O58" s="66">
        <f>S48/S49</f>
        <v>0.48148148148148157</v>
      </c>
      <c r="V58" s="29"/>
      <c r="W58" s="31" t="s">
        <v>37</v>
      </c>
      <c r="X58" s="14">
        <f>AD46/AD49</f>
        <v>0.29793839814855255</v>
      </c>
      <c r="Y58" s="15">
        <f>AD47/AD49</f>
        <v>0.39725119753140331</v>
      </c>
      <c r="Z58" s="16">
        <f>AD48/AD49</f>
        <v>-1.962962962962963</v>
      </c>
      <c r="AG58" s="29"/>
    </row>
    <row r="59" spans="1:33" x14ac:dyDescent="0.25">
      <c r="A59" s="1" t="s">
        <v>38</v>
      </c>
      <c r="B59" s="19">
        <f>I46/I49</f>
        <v>-0.2979383981485525</v>
      </c>
      <c r="C59" s="17">
        <f>I47/I49</f>
        <v>0.39725119753140331</v>
      </c>
      <c r="D59" s="18">
        <f>I48/I49</f>
        <v>0.48148148148148157</v>
      </c>
      <c r="K59" s="29"/>
      <c r="L59" s="31" t="s">
        <v>32</v>
      </c>
      <c r="M59" s="77">
        <f>T46/T49</f>
        <v>-0.2979383981485525</v>
      </c>
      <c r="N59" s="78">
        <f>T47/T49</f>
        <v>0.39725119753140331</v>
      </c>
      <c r="O59" s="68">
        <f>T48/T49</f>
        <v>0.48148148148148157</v>
      </c>
      <c r="V59" s="29"/>
      <c r="W59" s="31" t="s">
        <v>38</v>
      </c>
      <c r="X59" s="19">
        <f>AE46/AE49</f>
        <v>-0.29793839814855255</v>
      </c>
      <c r="Y59" s="17">
        <f>AE47/AE49</f>
        <v>0.39725119753140331</v>
      </c>
      <c r="Z59" s="18">
        <f>AE48/AE49</f>
        <v>-1.962962962962963</v>
      </c>
      <c r="AG59" s="29"/>
    </row>
    <row r="60" spans="1:33" x14ac:dyDescent="0.25">
      <c r="A60" s="93" t="s">
        <v>41</v>
      </c>
      <c r="B60" s="93"/>
      <c r="C60" s="93"/>
      <c r="D60" s="93"/>
      <c r="E60" s="89" t="s">
        <v>75</v>
      </c>
      <c r="F60" s="89"/>
      <c r="G60" s="89"/>
      <c r="H60" s="89"/>
      <c r="I60" s="89"/>
      <c r="J60" s="89"/>
      <c r="K60" s="29"/>
      <c r="L60" s="111" t="s">
        <v>41</v>
      </c>
      <c r="M60" s="93"/>
      <c r="N60" s="93"/>
      <c r="O60" s="93"/>
      <c r="P60" s="89" t="s">
        <v>75</v>
      </c>
      <c r="Q60" s="89"/>
      <c r="R60" s="89"/>
      <c r="S60" s="89"/>
      <c r="T60" s="89"/>
      <c r="U60" s="89"/>
      <c r="V60" s="29"/>
      <c r="W60" s="111" t="s">
        <v>41</v>
      </c>
      <c r="X60" s="93"/>
      <c r="Y60" s="93"/>
      <c r="Z60" s="93"/>
      <c r="AA60" s="89" t="s">
        <v>75</v>
      </c>
      <c r="AB60" s="89"/>
      <c r="AC60" s="89"/>
      <c r="AD60" s="89"/>
      <c r="AE60" s="89"/>
      <c r="AF60" s="89"/>
      <c r="AG60" s="29"/>
    </row>
    <row r="61" spans="1:33" x14ac:dyDescent="0.25">
      <c r="K61" s="29"/>
      <c r="V61" s="29"/>
      <c r="AG61" s="29"/>
    </row>
    <row r="62" spans="1:33" ht="15.75" thickBot="1" x14ac:dyDescent="0.3">
      <c r="K62" s="29"/>
      <c r="L62" s="30"/>
      <c r="V62" s="29"/>
      <c r="W62" s="30"/>
      <c r="AG62" s="29"/>
    </row>
    <row r="63" spans="1:33" ht="16.5" thickBot="1" x14ac:dyDescent="0.3">
      <c r="A63" s="101" t="s">
        <v>47</v>
      </c>
      <c r="B63" s="102"/>
      <c r="C63" s="102"/>
      <c r="D63" s="102"/>
      <c r="E63" s="102"/>
      <c r="F63" s="102"/>
      <c r="G63" s="102"/>
      <c r="H63" s="102"/>
      <c r="I63" s="102"/>
      <c r="J63" s="102"/>
      <c r="K63" s="103"/>
      <c r="L63" s="107" t="s">
        <v>47</v>
      </c>
      <c r="M63" s="102"/>
      <c r="N63" s="102"/>
      <c r="O63" s="102"/>
      <c r="P63" s="102"/>
      <c r="Q63" s="102"/>
      <c r="R63" s="102"/>
      <c r="S63" s="102"/>
      <c r="T63" s="102"/>
      <c r="U63" s="102"/>
      <c r="V63" s="103"/>
      <c r="W63" s="107" t="s">
        <v>47</v>
      </c>
      <c r="X63" s="102"/>
      <c r="Y63" s="102"/>
      <c r="Z63" s="102"/>
      <c r="AA63" s="102"/>
      <c r="AB63" s="102"/>
      <c r="AC63" s="102"/>
      <c r="AD63" s="102"/>
      <c r="AE63" s="102"/>
      <c r="AF63" s="102"/>
      <c r="AG63" s="103"/>
    </row>
    <row r="64" spans="1:33" x14ac:dyDescent="0.25">
      <c r="A64" s="93" t="str">
        <f>A60</f>
        <v>normalized device coordinates</v>
      </c>
      <c r="B64" s="93"/>
      <c r="C64" s="93"/>
      <c r="D64" s="93"/>
      <c r="K64" s="29"/>
      <c r="L64" s="111" t="str">
        <f>L60</f>
        <v>normalized device coordinates</v>
      </c>
      <c r="M64" s="93"/>
      <c r="N64" s="93"/>
      <c r="O64" s="93"/>
      <c r="V64" s="29"/>
      <c r="W64" s="111" t="str">
        <f>W60</f>
        <v>normalized device coordinates</v>
      </c>
      <c r="X64" s="93"/>
      <c r="Y64" s="93"/>
      <c r="Z64" s="93"/>
      <c r="AG64" s="29"/>
    </row>
    <row r="65" spans="1:33" x14ac:dyDescent="0.25">
      <c r="B65" s="28" t="s">
        <v>1</v>
      </c>
      <c r="C65" s="28" t="s">
        <v>2</v>
      </c>
      <c r="D65" s="28" t="s">
        <v>77</v>
      </c>
      <c r="E65" s="90" t="s">
        <v>66</v>
      </c>
      <c r="F65" s="90"/>
      <c r="G65" s="90"/>
      <c r="H65" s="58" t="s">
        <v>68</v>
      </c>
      <c r="I65" s="57">
        <v>-1</v>
      </c>
      <c r="K65" s="29"/>
      <c r="L65" s="30"/>
      <c r="M65" s="28" t="s">
        <v>1</v>
      </c>
      <c r="N65" s="28" t="s">
        <v>2</v>
      </c>
      <c r="O65" s="28" t="s">
        <v>77</v>
      </c>
      <c r="P65" s="90" t="s">
        <v>67</v>
      </c>
      <c r="Q65" s="90"/>
      <c r="R65" s="90"/>
      <c r="S65" s="58" t="s">
        <v>68</v>
      </c>
      <c r="T65" s="57">
        <v>1</v>
      </c>
      <c r="V65" s="29"/>
      <c r="W65" s="30"/>
      <c r="X65" s="28" t="s">
        <v>1</v>
      </c>
      <c r="Y65" s="28" t="s">
        <v>2</v>
      </c>
      <c r="Z65" s="28" t="s">
        <v>77</v>
      </c>
      <c r="AA65" s="90" t="s">
        <v>66</v>
      </c>
      <c r="AB65" s="90"/>
      <c r="AC65" s="90"/>
      <c r="AD65" s="58" t="s">
        <v>68</v>
      </c>
      <c r="AE65" s="57">
        <v>-1</v>
      </c>
      <c r="AG65" s="29"/>
    </row>
    <row r="66" spans="1:33" x14ac:dyDescent="0.25">
      <c r="A66" s="1" t="s">
        <v>49</v>
      </c>
      <c r="B66" s="20">
        <f>$N$5/2*B56 + ($N$3+$N$5/2)</f>
        <v>280.82464074057901</v>
      </c>
      <c r="C66" s="21">
        <f>$N$6/2*C56 + ($N$4+$N$6/2)</f>
        <v>180.82464074057901</v>
      </c>
      <c r="D66" s="12">
        <f>($X$4-$X$3)/2*D56 + ($X$4+$X$3)/2</f>
        <v>0.74074074074074081</v>
      </c>
      <c r="E66" s="59" t="str">
        <f>IF(D66&gt;$I$65,"PASS","FAIL")</f>
        <v>PASS</v>
      </c>
      <c r="K66" s="29"/>
      <c r="L66" s="31" t="s">
        <v>35</v>
      </c>
      <c r="M66" s="79">
        <f>$N$5/2*M56 + ($N$3+$N$5/2)</f>
        <v>280.82464074057901</v>
      </c>
      <c r="N66" s="80">
        <f>$N$6/2*N56 + ($N$4+$N$6/2)</f>
        <v>180.82464074057901</v>
      </c>
      <c r="O66" s="85">
        <f>($X$4-$X$3)/2*O56 + ($X$4+$X$3)/2</f>
        <v>0.74074074074074081</v>
      </c>
      <c r="P66" s="59" t="str">
        <f>IF(O66&lt;=$T$65,"PASS","FAIL")</f>
        <v>PASS</v>
      </c>
      <c r="V66" s="29"/>
      <c r="W66" s="31" t="s">
        <v>49</v>
      </c>
      <c r="X66" s="20">
        <f>$N$5/2*X56 + ($N$3+$N$5/2)</f>
        <v>280.82464074057896</v>
      </c>
      <c r="Y66" s="21">
        <f>$N$6/2*Y56 + ($N$4+$N$6/2)</f>
        <v>180.82464074057901</v>
      </c>
      <c r="Z66" s="87">
        <f>($X$4-$X$3)/2*Z56 + ($X$4+$X$3)/2</f>
        <v>-0.48148148148148151</v>
      </c>
      <c r="AA66" s="59" t="str">
        <f>IF(Z66&gt;$AE$65,"PASS","FAIL")</f>
        <v>PASS</v>
      </c>
      <c r="AG66" s="29"/>
    </row>
    <row r="67" spans="1:33" x14ac:dyDescent="0.25">
      <c r="A67" s="1" t="s">
        <v>50</v>
      </c>
      <c r="B67" s="22">
        <f t="shared" ref="B67:B69" si="34">$N$5/2*B57 + ($N$3+$N$5/2)</f>
        <v>519.17535925942104</v>
      </c>
      <c r="C67" s="23">
        <f t="shared" ref="C67:C69" si="35">$N$6/2*C57 + ($N$4+$N$6/2)</f>
        <v>180.82464074057901</v>
      </c>
      <c r="D67" s="12">
        <f t="shared" ref="D67:D69" si="36">($X$4-$X$3)/2*D57 + ($X$4+$X$3)/2</f>
        <v>0.74074074074074081</v>
      </c>
      <c r="E67" s="60" t="str">
        <f t="shared" ref="E67:E69" si="37">IF(D67&gt;$I$65,"PASS","FAIL")</f>
        <v>PASS</v>
      </c>
      <c r="K67" s="29"/>
      <c r="L67" s="31" t="s">
        <v>36</v>
      </c>
      <c r="M67" s="81">
        <f>$N$5/2*M57 + ($N$3+$N$5/2)</f>
        <v>519.17535925942104</v>
      </c>
      <c r="N67" s="82">
        <f>$N$6/2*N57 + ($N$4+$N$6/2)</f>
        <v>180.82464074057901</v>
      </c>
      <c r="O67" s="85">
        <f t="shared" ref="O67:O69" si="38">($X$4-$X$3)/2*O57 + ($X$4+$X$3)/2</f>
        <v>0.74074074074074081</v>
      </c>
      <c r="P67" s="60" t="str">
        <f t="shared" ref="P67:P69" si="39">IF(O67&lt;=$T$65,"PASS","FAIL")</f>
        <v>PASS</v>
      </c>
      <c r="V67" s="29"/>
      <c r="W67" s="31" t="s">
        <v>50</v>
      </c>
      <c r="X67" s="22">
        <f>$N$5/2*X57 + ($N$3+$N$5/2)</f>
        <v>519.17535925942104</v>
      </c>
      <c r="Y67" s="23">
        <f>$N$6/2*Y57 + ($N$4+$N$6/2)</f>
        <v>180.82464074057901</v>
      </c>
      <c r="Z67" s="87">
        <f t="shared" ref="Z67:Z69" si="40">($X$4-$X$3)/2*Z57 + ($X$4+$X$3)/2</f>
        <v>-0.48148148148148151</v>
      </c>
      <c r="AA67" s="60" t="str">
        <f t="shared" ref="AA67:AA69" si="41">IF(Z67&gt;$AE$65,"PASS","FAIL")</f>
        <v>PASS</v>
      </c>
      <c r="AG67" s="29"/>
    </row>
    <row r="68" spans="1:33" x14ac:dyDescent="0.25">
      <c r="A68" s="1" t="s">
        <v>51</v>
      </c>
      <c r="B68" s="22">
        <f t="shared" si="34"/>
        <v>519.17535925942104</v>
      </c>
      <c r="C68" s="23">
        <f t="shared" si="35"/>
        <v>419.17535925942099</v>
      </c>
      <c r="D68" s="12">
        <f t="shared" si="36"/>
        <v>0.74074074074074081</v>
      </c>
      <c r="E68" s="60" t="str">
        <f t="shared" si="37"/>
        <v>PASS</v>
      </c>
      <c r="K68" s="29"/>
      <c r="L68" s="31" t="s">
        <v>37</v>
      </c>
      <c r="M68" s="81">
        <f>$N$5/2*M58 + ($N$3+$N$5/2)</f>
        <v>519.17535925942104</v>
      </c>
      <c r="N68" s="82">
        <f>$N$6/2*N58 + ($N$4+$N$6/2)</f>
        <v>419.17535925942099</v>
      </c>
      <c r="O68" s="85">
        <f t="shared" si="38"/>
        <v>0.74074074074074081</v>
      </c>
      <c r="P68" s="60" t="str">
        <f t="shared" si="39"/>
        <v>PASS</v>
      </c>
      <c r="V68" s="29"/>
      <c r="W68" s="31" t="s">
        <v>51</v>
      </c>
      <c r="X68" s="22">
        <f>$N$5/2*X58 + ($N$3+$N$5/2)</f>
        <v>519.17535925942104</v>
      </c>
      <c r="Y68" s="23">
        <f>$N$6/2*Y58 + ($N$4+$N$6/2)</f>
        <v>419.17535925942099</v>
      </c>
      <c r="Z68" s="87">
        <f t="shared" si="40"/>
        <v>-0.48148148148148151</v>
      </c>
      <c r="AA68" s="60" t="str">
        <f t="shared" si="41"/>
        <v>PASS</v>
      </c>
      <c r="AG68" s="29"/>
    </row>
    <row r="69" spans="1:33" x14ac:dyDescent="0.25">
      <c r="A69" s="1" t="s">
        <v>52</v>
      </c>
      <c r="B69" s="26">
        <f t="shared" si="34"/>
        <v>280.82464074057901</v>
      </c>
      <c r="C69" s="24">
        <f t="shared" si="35"/>
        <v>419.17535925942099</v>
      </c>
      <c r="D69" s="17">
        <f t="shared" si="36"/>
        <v>0.74074074074074081</v>
      </c>
      <c r="E69" s="61" t="str">
        <f t="shared" si="37"/>
        <v>PASS</v>
      </c>
      <c r="K69" s="29"/>
      <c r="L69" s="31" t="s">
        <v>38</v>
      </c>
      <c r="M69" s="83">
        <f>$N$5/2*M59 + ($N$3+$N$5/2)</f>
        <v>280.82464074057901</v>
      </c>
      <c r="N69" s="84">
        <f>$N$6/2*N59 + ($N$4+$N$6/2)</f>
        <v>419.17535925942099</v>
      </c>
      <c r="O69" s="67">
        <f t="shared" si="38"/>
        <v>0.74074074074074081</v>
      </c>
      <c r="P69" s="61" t="str">
        <f t="shared" si="39"/>
        <v>PASS</v>
      </c>
      <c r="V69" s="29"/>
      <c r="W69" s="31" t="s">
        <v>52</v>
      </c>
      <c r="X69" s="26">
        <f>$N$5/2*X59 + ($N$3+$N$5/2)</f>
        <v>280.82464074057896</v>
      </c>
      <c r="Y69" s="24">
        <f>$N$6/2*Y59 + ($N$4+$N$6/2)</f>
        <v>419.17535925942099</v>
      </c>
      <c r="Z69" s="88">
        <f t="shared" si="40"/>
        <v>-0.48148148148148151</v>
      </c>
      <c r="AA69" s="61" t="str">
        <f t="shared" si="41"/>
        <v>PASS</v>
      </c>
      <c r="AG69" s="29"/>
    </row>
    <row r="70" spans="1:33" x14ac:dyDescent="0.25">
      <c r="A70" s="93" t="s">
        <v>48</v>
      </c>
      <c r="B70" s="93"/>
      <c r="C70" s="93"/>
      <c r="D70" s="93"/>
      <c r="E70" s="89" t="s">
        <v>78</v>
      </c>
      <c r="F70" s="89"/>
      <c r="G70" s="89"/>
      <c r="H70" s="89"/>
      <c r="I70" s="89"/>
      <c r="J70" s="89"/>
      <c r="K70" s="29"/>
      <c r="L70" s="111" t="s">
        <v>48</v>
      </c>
      <c r="M70" s="93"/>
      <c r="N70" s="93"/>
      <c r="O70" s="93"/>
      <c r="P70" s="89" t="s">
        <v>78</v>
      </c>
      <c r="Q70" s="89"/>
      <c r="R70" s="89"/>
      <c r="S70" s="89"/>
      <c r="T70" s="89"/>
      <c r="U70" s="89"/>
      <c r="V70" s="29"/>
      <c r="W70" s="111" t="s">
        <v>48</v>
      </c>
      <c r="X70" s="93"/>
      <c r="Y70" s="93"/>
      <c r="Z70" s="93"/>
      <c r="AA70" s="89" t="s">
        <v>78</v>
      </c>
      <c r="AB70" s="89"/>
      <c r="AC70" s="89"/>
      <c r="AD70" s="89"/>
      <c r="AE70" s="89"/>
      <c r="AF70" s="89"/>
      <c r="AG70" s="29"/>
    </row>
    <row r="71" spans="1:33" x14ac:dyDescent="0.25">
      <c r="K71" s="29"/>
      <c r="L71" s="30"/>
      <c r="V71" s="29"/>
      <c r="AG71" s="29"/>
    </row>
    <row r="72" spans="1:33" x14ac:dyDescent="0.25">
      <c r="K72" s="29"/>
      <c r="L72" s="30"/>
      <c r="V72" s="29"/>
      <c r="AG72" s="29"/>
    </row>
    <row r="73" spans="1:33" x14ac:dyDescent="0.25">
      <c r="K73" s="29"/>
      <c r="L73" s="30"/>
      <c r="V73" s="29"/>
      <c r="AG73" s="29"/>
    </row>
    <row r="74" spans="1:33" x14ac:dyDescent="0.25">
      <c r="K74" s="29"/>
      <c r="L74" s="30"/>
      <c r="V74" s="29"/>
      <c r="AG74" s="29"/>
    </row>
    <row r="75" spans="1:33" x14ac:dyDescent="0.25">
      <c r="K75" s="29"/>
      <c r="L75" s="30"/>
      <c r="V75" s="29"/>
      <c r="AG75" s="29"/>
    </row>
    <row r="76" spans="1:33" x14ac:dyDescent="0.25">
      <c r="K76" s="29"/>
      <c r="L76" s="30"/>
      <c r="V76" s="29"/>
      <c r="AG76" s="29"/>
    </row>
    <row r="77" spans="1:33" x14ac:dyDescent="0.25">
      <c r="K77" s="29"/>
      <c r="L77" s="30"/>
      <c r="V77" s="29"/>
      <c r="AG77" s="29"/>
    </row>
    <row r="78" spans="1:33" x14ac:dyDescent="0.25">
      <c r="K78" s="29"/>
      <c r="L78" s="30"/>
      <c r="V78" s="29"/>
      <c r="AG78" s="29"/>
    </row>
    <row r="79" spans="1:33" x14ac:dyDescent="0.25">
      <c r="K79" s="29"/>
      <c r="L79" s="30"/>
      <c r="V79" s="29"/>
      <c r="AG79" s="29"/>
    </row>
    <row r="80" spans="1:33" x14ac:dyDescent="0.25">
      <c r="K80" s="29"/>
      <c r="L80" s="30"/>
      <c r="V80" s="29"/>
      <c r="AG80" s="29"/>
    </row>
    <row r="81" spans="11:33" x14ac:dyDescent="0.25">
      <c r="K81" s="29"/>
      <c r="V81" s="29"/>
      <c r="AG81" s="29"/>
    </row>
    <row r="82" spans="11:33" x14ac:dyDescent="0.25">
      <c r="K82" s="29"/>
      <c r="V82" s="29"/>
      <c r="AG82" s="29"/>
    </row>
    <row r="83" spans="11:33" x14ac:dyDescent="0.25">
      <c r="K83" s="29"/>
      <c r="V83" s="29"/>
      <c r="AG83" s="29"/>
    </row>
    <row r="84" spans="11:33" x14ac:dyDescent="0.25">
      <c r="K84" s="29"/>
      <c r="V84" s="29"/>
      <c r="AG84" s="29"/>
    </row>
    <row r="85" spans="11:33" x14ac:dyDescent="0.25">
      <c r="K85" s="29"/>
      <c r="V85" s="29"/>
      <c r="AG85" s="29"/>
    </row>
    <row r="86" spans="11:33" x14ac:dyDescent="0.25">
      <c r="K86" s="29"/>
      <c r="V86" s="29"/>
      <c r="AG86" s="29"/>
    </row>
    <row r="87" spans="11:33" x14ac:dyDescent="0.25">
      <c r="K87" s="29"/>
      <c r="V87" s="29"/>
      <c r="AG87" s="29"/>
    </row>
    <row r="88" spans="11:33" x14ac:dyDescent="0.25">
      <c r="K88" s="29"/>
      <c r="V88" s="29"/>
      <c r="AB88" s="45"/>
      <c r="AC88" s="45"/>
      <c r="AD88" s="45"/>
      <c r="AE88" s="45"/>
      <c r="AG88" s="29"/>
    </row>
    <row r="89" spans="11:33" x14ac:dyDescent="0.25">
      <c r="K89" s="29"/>
      <c r="V89" s="29"/>
      <c r="AB89" s="28"/>
      <c r="AC89" s="28"/>
      <c r="AD89" s="28"/>
      <c r="AE89" s="28"/>
      <c r="AG89" s="29"/>
    </row>
    <row r="90" spans="11:33" x14ac:dyDescent="0.25">
      <c r="K90" s="29"/>
      <c r="V90" s="29"/>
      <c r="AB90" s="46"/>
      <c r="AC90" s="46"/>
      <c r="AD90" s="46"/>
      <c r="AE90" s="46"/>
      <c r="AG90" s="29"/>
    </row>
    <row r="91" spans="11:33" x14ac:dyDescent="0.25">
      <c r="AB91" s="46"/>
      <c r="AC91" s="46"/>
      <c r="AD91" s="46"/>
      <c r="AE91" s="46"/>
    </row>
    <row r="92" spans="11:33" x14ac:dyDescent="0.25">
      <c r="AB92" s="46"/>
      <c r="AC92" s="46"/>
      <c r="AD92" s="46"/>
      <c r="AE92" s="46"/>
    </row>
    <row r="93" spans="11:33" x14ac:dyDescent="0.25">
      <c r="AB93" s="46"/>
      <c r="AC93" s="46"/>
      <c r="AD93" s="46"/>
      <c r="AE93" s="46"/>
    </row>
    <row r="94" spans="11:33" x14ac:dyDescent="0.25">
      <c r="W94" s="1"/>
      <c r="X94" s="46"/>
      <c r="Y94" s="46"/>
      <c r="Z94" s="46"/>
      <c r="AA94" s="46"/>
      <c r="AB94" s="46"/>
      <c r="AC94" s="46"/>
      <c r="AD94" s="46"/>
      <c r="AE94" s="46"/>
    </row>
    <row r="95" spans="11:33" x14ac:dyDescent="0.25">
      <c r="X95" s="46"/>
      <c r="Y95" s="46"/>
      <c r="Z95" s="46"/>
      <c r="AA95" s="46"/>
      <c r="AB95" s="46"/>
      <c r="AC95" s="46"/>
      <c r="AD95" s="46"/>
      <c r="AE95" s="46"/>
    </row>
    <row r="96" spans="11:33" x14ac:dyDescent="0.25">
      <c r="X96" s="46"/>
      <c r="Y96" s="46"/>
      <c r="Z96" s="46"/>
      <c r="AA96" s="46"/>
      <c r="AB96" s="46"/>
      <c r="AC96" s="46"/>
      <c r="AD96" s="46"/>
      <c r="AE96" s="46"/>
    </row>
    <row r="97" spans="23:33" x14ac:dyDescent="0.25">
      <c r="X97" s="46"/>
      <c r="Y97" s="46"/>
      <c r="Z97" s="46"/>
      <c r="AA97" s="46"/>
      <c r="AB97" s="46"/>
      <c r="AC97" s="46"/>
      <c r="AD97" s="46"/>
      <c r="AE97" s="46"/>
    </row>
    <row r="98" spans="23:33" x14ac:dyDescent="0.25">
      <c r="AB98" s="28"/>
      <c r="AC98" s="28"/>
      <c r="AD98" s="28"/>
      <c r="AE98" s="28"/>
    </row>
    <row r="99" spans="23:33" x14ac:dyDescent="0.25">
      <c r="AB99" s="45"/>
      <c r="AC99" s="45"/>
      <c r="AD99" s="45"/>
      <c r="AE99" s="45"/>
    </row>
    <row r="101" spans="23:33" ht="15.75" x14ac:dyDescent="0.25"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</row>
    <row r="102" spans="23:33" x14ac:dyDescent="0.25">
      <c r="W102" s="45"/>
      <c r="X102" s="45"/>
      <c r="Y102" s="45"/>
      <c r="Z102" s="45"/>
    </row>
    <row r="103" spans="23:33" x14ac:dyDescent="0.25">
      <c r="X103" s="28"/>
      <c r="Y103" s="28"/>
      <c r="Z103" s="28"/>
    </row>
    <row r="104" spans="23:33" x14ac:dyDescent="0.25">
      <c r="W104" s="1"/>
      <c r="X104" s="46"/>
      <c r="Y104" s="46"/>
      <c r="Z104" s="46"/>
    </row>
    <row r="105" spans="23:33" x14ac:dyDescent="0.25">
      <c r="W105" s="1"/>
      <c r="X105" s="46"/>
      <c r="Y105" s="46"/>
      <c r="Z105" s="46"/>
    </row>
    <row r="106" spans="23:33" x14ac:dyDescent="0.25">
      <c r="W106" s="1"/>
      <c r="X106" s="46"/>
      <c r="Y106" s="46"/>
      <c r="Z106" s="46"/>
    </row>
    <row r="107" spans="23:33" x14ac:dyDescent="0.25">
      <c r="W107" s="1"/>
      <c r="X107" s="46"/>
      <c r="Y107" s="46"/>
      <c r="Z107" s="46"/>
    </row>
    <row r="108" spans="23:33" x14ac:dyDescent="0.25">
      <c r="W108" s="28"/>
      <c r="X108" s="28"/>
      <c r="Y108" s="28"/>
      <c r="Z108" s="28"/>
    </row>
    <row r="111" spans="23:33" ht="15.75" x14ac:dyDescent="0.25"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</row>
    <row r="112" spans="23:33" x14ac:dyDescent="0.25">
      <c r="W112" s="28"/>
      <c r="X112" s="28"/>
      <c r="Y112" s="28"/>
      <c r="Z112" s="28"/>
    </row>
    <row r="113" spans="23:26" x14ac:dyDescent="0.25">
      <c r="X113" s="28"/>
      <c r="Y113" s="28"/>
      <c r="Z113" s="28"/>
    </row>
    <row r="114" spans="23:26" x14ac:dyDescent="0.25">
      <c r="W114" s="1"/>
      <c r="X114" s="49"/>
      <c r="Y114" s="49"/>
      <c r="Z114" s="46"/>
    </row>
    <row r="115" spans="23:26" x14ac:dyDescent="0.25">
      <c r="W115" s="1"/>
      <c r="X115" s="49"/>
      <c r="Y115" s="49"/>
      <c r="Z115" s="46"/>
    </row>
    <row r="116" spans="23:26" x14ac:dyDescent="0.25">
      <c r="W116" s="1"/>
      <c r="X116" s="49"/>
      <c r="Y116" s="49"/>
      <c r="Z116" s="46"/>
    </row>
    <row r="117" spans="23:26" x14ac:dyDescent="0.25">
      <c r="W117" s="1"/>
      <c r="X117" s="49"/>
      <c r="Y117" s="49"/>
      <c r="Z117" s="46"/>
    </row>
    <row r="118" spans="23:26" x14ac:dyDescent="0.25">
      <c r="W118" s="28"/>
      <c r="X118" s="28"/>
      <c r="Y118" s="28"/>
      <c r="Z118" s="28"/>
    </row>
  </sheetData>
  <mergeCells count="73">
    <mergeCell ref="W70:Z70"/>
    <mergeCell ref="L29:V29"/>
    <mergeCell ref="S2:T2"/>
    <mergeCell ref="P2:Q2"/>
    <mergeCell ref="AB40:AE40"/>
    <mergeCell ref="AB51:AE51"/>
    <mergeCell ref="W53:AG53"/>
    <mergeCell ref="W54:Z54"/>
    <mergeCell ref="W60:Z60"/>
    <mergeCell ref="W63:AG63"/>
    <mergeCell ref="W64:Z64"/>
    <mergeCell ref="AB26:AE26"/>
    <mergeCell ref="AB37:AE37"/>
    <mergeCell ref="W39:AG39"/>
    <mergeCell ref="L60:O60"/>
    <mergeCell ref="L63:V63"/>
    <mergeCell ref="L64:O64"/>
    <mergeCell ref="L70:O70"/>
    <mergeCell ref="L54:O54"/>
    <mergeCell ref="A53:K53"/>
    <mergeCell ref="A63:K63"/>
    <mergeCell ref="L53:V53"/>
    <mergeCell ref="A70:D70"/>
    <mergeCell ref="A54:D54"/>
    <mergeCell ref="L33:P33"/>
    <mergeCell ref="L28:U28"/>
    <mergeCell ref="W12:AG12"/>
    <mergeCell ref="AB23:AE23"/>
    <mergeCell ref="W25:AG25"/>
    <mergeCell ref="L10:V11"/>
    <mergeCell ref="W10:AG11"/>
    <mergeCell ref="L12:V12"/>
    <mergeCell ref="Q23:T23"/>
    <mergeCell ref="L25:V25"/>
    <mergeCell ref="M17:P17"/>
    <mergeCell ref="A39:K39"/>
    <mergeCell ref="A10:K11"/>
    <mergeCell ref="A12:K12"/>
    <mergeCell ref="A25:K25"/>
    <mergeCell ref="F26:I26"/>
    <mergeCell ref="F23:I23"/>
    <mergeCell ref="G1:T1"/>
    <mergeCell ref="E65:G65"/>
    <mergeCell ref="P65:R65"/>
    <mergeCell ref="L3:M3"/>
    <mergeCell ref="L4:M4"/>
    <mergeCell ref="L5:M5"/>
    <mergeCell ref="L6:M6"/>
    <mergeCell ref="L7:M7"/>
    <mergeCell ref="G5:I5"/>
    <mergeCell ref="G6:I6"/>
    <mergeCell ref="G7:I7"/>
    <mergeCell ref="A8:AG8"/>
    <mergeCell ref="A64:D64"/>
    <mergeCell ref="F37:I37"/>
    <mergeCell ref="F51:I51"/>
    <mergeCell ref="A60:D60"/>
    <mergeCell ref="W2:X2"/>
    <mergeCell ref="E70:J70"/>
    <mergeCell ref="P70:U70"/>
    <mergeCell ref="AA70:AF70"/>
    <mergeCell ref="E60:J60"/>
    <mergeCell ref="P60:U60"/>
    <mergeCell ref="AA60:AF60"/>
    <mergeCell ref="AA65:AC65"/>
    <mergeCell ref="G3:I3"/>
    <mergeCell ref="G4:I4"/>
    <mergeCell ref="F40:I40"/>
    <mergeCell ref="L26:V26"/>
    <mergeCell ref="L27:V27"/>
    <mergeCell ref="Q38:T38"/>
    <mergeCell ref="Q40:T40"/>
    <mergeCell ref="Q51:T51"/>
  </mergeCells>
  <conditionalFormatting sqref="B56:D59">
    <cfRule type="cellIs" dxfId="7" priority="7" operator="notBetween">
      <formula>-1</formula>
      <formula>1</formula>
    </cfRule>
  </conditionalFormatting>
  <conditionalFormatting sqref="D66:D69">
    <cfRule type="cellIs" dxfId="6" priority="4" operator="notBetween">
      <formula>0</formula>
      <formula>1</formula>
    </cfRule>
  </conditionalFormatting>
  <conditionalFormatting sqref="E66:E69 P66:P69 AA66:AA69">
    <cfRule type="containsText" dxfId="5" priority="10" operator="containsText" text="FAIL">
      <formula>NOT(ISERROR(SEARCH("FAIL",E66)))</formula>
    </cfRule>
  </conditionalFormatting>
  <conditionalFormatting sqref="J5:J6">
    <cfRule type="cellIs" dxfId="4" priority="1" operator="lessThanOrEqual">
      <formula>0</formula>
    </cfRule>
  </conditionalFormatting>
  <conditionalFormatting sqref="M56:O59">
    <cfRule type="cellIs" dxfId="3" priority="5" operator="notBetween">
      <formula>-1</formula>
      <formula>1</formula>
    </cfRule>
  </conditionalFormatting>
  <conditionalFormatting sqref="O66:O69">
    <cfRule type="cellIs" dxfId="2" priority="3" operator="notBetween">
      <formula>0</formula>
      <formula>1</formula>
    </cfRule>
  </conditionalFormatting>
  <conditionalFormatting sqref="X56:Z59">
    <cfRule type="cellIs" dxfId="1" priority="6" operator="notBetween">
      <formula>-1</formula>
      <formula>1</formula>
    </cfRule>
  </conditionalFormatting>
  <conditionalFormatting sqref="Z66:Z69">
    <cfRule type="cellIs" dxfId="0" priority="2" operator="notBetween">
      <formula>0</formula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PR00F</dc:creator>
  <cp:lastModifiedBy>Ádám Szabó</cp:lastModifiedBy>
  <dcterms:created xsi:type="dcterms:W3CDTF">2015-08-30T16:18:21Z</dcterms:created>
  <dcterms:modified xsi:type="dcterms:W3CDTF">2023-11-12T21:56:25Z</dcterms:modified>
</cp:coreProperties>
</file>